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90" windowWidth="21990" windowHeight="11865" activeTab="0"/>
  </bookViews>
  <sheets>
    <sheet name="Munka3" sheetId="1" r:id="rId1"/>
  </sheets>
  <definedNames>
    <definedName name="_xlnm.Print_Area" localSheetId="0">'Munka3'!$A:$U</definedName>
  </definedNames>
  <calcPr fullCalcOnLoad="1"/>
</workbook>
</file>

<file path=xl/sharedStrings.xml><?xml version="1.0" encoding="utf-8"?>
<sst xmlns="http://schemas.openxmlformats.org/spreadsheetml/2006/main" count="308" uniqueCount="194">
  <si>
    <t>Félévek</t>
  </si>
  <si>
    <t>kredit</t>
  </si>
  <si>
    <t xml:space="preserve">óra/hét </t>
  </si>
  <si>
    <t>I.</t>
  </si>
  <si>
    <t>II.</t>
  </si>
  <si>
    <t>III.</t>
  </si>
  <si>
    <t>IV.</t>
  </si>
  <si>
    <t>V.</t>
  </si>
  <si>
    <t>VI.</t>
  </si>
  <si>
    <t>VII.</t>
  </si>
  <si>
    <t>ea.</t>
  </si>
  <si>
    <t xml:space="preserve">tan.gy. </t>
  </si>
  <si>
    <t xml:space="preserve">labor </t>
  </si>
  <si>
    <t>számonkérés</t>
  </si>
  <si>
    <t>előtanulmány</t>
  </si>
  <si>
    <t>Informatika I.</t>
  </si>
  <si>
    <t>é</t>
  </si>
  <si>
    <t xml:space="preserve">Matematika I. </t>
  </si>
  <si>
    <t>v</t>
  </si>
  <si>
    <t xml:space="preserve"> </t>
  </si>
  <si>
    <t>Matematika II.</t>
  </si>
  <si>
    <t>Számítógépes architektúrák alapjai</t>
  </si>
  <si>
    <t>Információbiztonság követelményei a közszférában</t>
  </si>
  <si>
    <t xml:space="preserve">Információbiztonsági kockázatok kezelése </t>
  </si>
  <si>
    <t>Hírközléstechnika</t>
  </si>
  <si>
    <t>Távközlési informatika</t>
  </si>
  <si>
    <t>Összesen</t>
  </si>
  <si>
    <t xml:space="preserve">Szabadon választható tárgyak </t>
  </si>
  <si>
    <t>Szakmai törzsanyag I. (információtechnológia; 35-45)</t>
  </si>
  <si>
    <t>Szakmai törzsanyag III.  (kommunikációs technológiák; 25-35)</t>
  </si>
  <si>
    <t>kr</t>
  </si>
  <si>
    <t>Számítógéphálózati- és felhőbiztonság</t>
  </si>
  <si>
    <t>Projektmunka és -menedzsment alapjai</t>
  </si>
  <si>
    <t>Informatikai rendszerek üzemeltetése</t>
  </si>
  <si>
    <t>Információbiztonsági projektmenedzsment</t>
  </si>
  <si>
    <t>Adatvédelem, adatbiztonság</t>
  </si>
  <si>
    <t>Szabadon választható-II.</t>
  </si>
  <si>
    <t>Szabadon választható-III.</t>
  </si>
  <si>
    <t>Szakdolgozat</t>
  </si>
  <si>
    <t>Kiberbiztonsági projektfeladat-I.</t>
  </si>
  <si>
    <t>Kiberbiztonsági projektfeladat-II.</t>
  </si>
  <si>
    <t>Kiberbiztonság kiépítése</t>
  </si>
  <si>
    <t>Programozás</t>
  </si>
  <si>
    <t>Információbiztonsági irányítási rendszerek (IBIR)</t>
  </si>
  <si>
    <t>Szakmai gyakorlat</t>
  </si>
  <si>
    <t>Információbiztonsági auditor felkészítés és auditálás</t>
  </si>
  <si>
    <t>Informatika II. (laborgyak)</t>
  </si>
  <si>
    <t>Elektrotechnika, digitális technika</t>
  </si>
  <si>
    <t xml:space="preserve">Gazdálkodási és vállalkozási  (Startup) ismeretek </t>
  </si>
  <si>
    <t>Információbiztonság jogi- és humán aspektusai</t>
  </si>
  <si>
    <t>Infokommunikációs technológiák, hálózatbiztonság</t>
  </si>
  <si>
    <t>Operációs rendszerek és adatbázis tervezés</t>
  </si>
  <si>
    <t>Kiberbiztonság alapjai, szabványai</t>
  </si>
  <si>
    <t xml:space="preserve">Elektronikus információbiztonsági ismeretek </t>
  </si>
  <si>
    <t>Dokumentumvédelem és adminisztratív biztonság</t>
  </si>
  <si>
    <t>Web, WiFi biztonság, sérülékenység vizsgálat, töréstesztek</t>
  </si>
  <si>
    <t>Vezetékes és vezetéknélküli hálózatok</t>
  </si>
  <si>
    <t>Tesnevelés-I</t>
  </si>
  <si>
    <t>Tesnevelés-II</t>
  </si>
  <si>
    <t>Tesnevelés-III</t>
  </si>
  <si>
    <t>Tesnevelés-IV</t>
  </si>
  <si>
    <t>Tanulástechnika és tutorálás</t>
  </si>
  <si>
    <t>Vagyonvédelmi rendszerek</t>
  </si>
  <si>
    <t>Vírustámadási és adathalász technikák</t>
  </si>
  <si>
    <t>Kiberbiztonság okmányrendszere</t>
  </si>
  <si>
    <t>Szabadon választható-I.</t>
  </si>
  <si>
    <t>Mérnöki fizika (természettudományi alapok)</t>
  </si>
  <si>
    <t>Infokommunikációs rendszerek, mobil kommunikáció</t>
  </si>
  <si>
    <t>Mindösszesen</t>
  </si>
  <si>
    <t>8 vizsga</t>
  </si>
  <si>
    <t>34 évközi jegy</t>
  </si>
  <si>
    <t>ea</t>
  </si>
  <si>
    <t>gy</t>
  </si>
  <si>
    <t xml:space="preserve">2086 kontakt óra testnevelés nélkül </t>
  </si>
  <si>
    <t>Testnev.</t>
  </si>
  <si>
    <t>Össz óra:</t>
  </si>
  <si>
    <t>lab</t>
  </si>
  <si>
    <t>gy+lab</t>
  </si>
  <si>
    <t>Öszz</t>
  </si>
  <si>
    <t>félév</t>
  </si>
  <si>
    <t>össz óra:</t>
  </si>
  <si>
    <t>Kiberbiztonság (etikus hacking) I.</t>
  </si>
  <si>
    <t>Kiberbiztonság (etikus hacking) II.</t>
  </si>
  <si>
    <t>Természettudományi ismeretek (25-30)</t>
  </si>
  <si>
    <t>Kiberbiztonsági mérések</t>
  </si>
  <si>
    <t>Gazdasági és humán ismeretek (15-20)</t>
  </si>
  <si>
    <t>Szakmai törzsanyag II. (információbiztonság; 50-70)</t>
  </si>
  <si>
    <t>tantárgy(magyar)</t>
  </si>
  <si>
    <t>tantárgy (angol)</t>
  </si>
  <si>
    <t>tantárgy felelős</t>
  </si>
  <si>
    <t>Informatics-I</t>
  </si>
  <si>
    <t>mathematics-I.</t>
  </si>
  <si>
    <t>informatics-II. (lab practice)</t>
  </si>
  <si>
    <t>communication technology</t>
  </si>
  <si>
    <t>mathematics-II.</t>
  </si>
  <si>
    <t>engineering physics</t>
  </si>
  <si>
    <t>Business and business (Startup) knowledge</t>
  </si>
  <si>
    <t>Cyber security document system</t>
  </si>
  <si>
    <t>Legal and human aspects of information security</t>
  </si>
  <si>
    <t>Basics of project work and management</t>
  </si>
  <si>
    <t>Learning techniques and tutoring</t>
  </si>
  <si>
    <t>Programming</t>
  </si>
  <si>
    <t>Information communication technologies, network security</t>
  </si>
  <si>
    <t>Operating systems and database design</t>
  </si>
  <si>
    <t>Fundamentals of computer architectures</t>
  </si>
  <si>
    <t>Information Security Management Systems (IBIR)</t>
  </si>
  <si>
    <t>Operation of IT systems</t>
  </si>
  <si>
    <t>Information security project management</t>
  </si>
  <si>
    <t>Property protection systems</t>
  </si>
  <si>
    <t>Computer network and cloud security</t>
  </si>
  <si>
    <t>,Electrical engineering, digital technology</t>
  </si>
  <si>
    <t>Data protection, data security</t>
  </si>
  <si>
    <t>Basics and standards of cyber security</t>
  </si>
  <si>
    <t>Cyber security (ethical hacking)-I.</t>
  </si>
  <si>
    <t>Cyber security (ethical hacking)-II.</t>
  </si>
  <si>
    <t>Information security requirements in the public sector</t>
  </si>
  <si>
    <t>Knowledge of electronic information security</t>
  </si>
  <si>
    <t>Management of information security risks</t>
  </si>
  <si>
    <t>Cyber security project work-I.</t>
  </si>
  <si>
    <t>Cyber security project work-II.</t>
  </si>
  <si>
    <t>Document protection and administrative security</t>
  </si>
  <si>
    <t>Information security auditor preparation and auditing</t>
  </si>
  <si>
    <t>Web, WiFi security, vulnerability testing, crash tests</t>
  </si>
  <si>
    <t>Building cyber security</t>
  </si>
  <si>
    <t>Cyber security measurements</t>
  </si>
  <si>
    <t>Infocommunication systems, mobile communication</t>
  </si>
  <si>
    <t>Wired and wireless networks</t>
  </si>
  <si>
    <t>Virus attack and phishing techniques</t>
  </si>
  <si>
    <t>Telecommunications informatics</t>
  </si>
  <si>
    <t>Physical Education-I</t>
  </si>
  <si>
    <t>Professional practice</t>
  </si>
  <si>
    <t>Kiss Gábor</t>
  </si>
  <si>
    <t>Hanka László</t>
  </si>
  <si>
    <t>Paulik László</t>
  </si>
  <si>
    <t>Kerti András</t>
  </si>
  <si>
    <t>Kollár Csaba</t>
  </si>
  <si>
    <t>Számadó Róza</t>
  </si>
  <si>
    <t>Rajnai Zoltán</t>
  </si>
  <si>
    <t>Farkas Tibor</t>
  </si>
  <si>
    <t>Őszi Arnold</t>
  </si>
  <si>
    <t>Michelberger Pál</t>
  </si>
  <si>
    <t>Beke Éva</t>
  </si>
  <si>
    <t>Hell Péter</t>
  </si>
  <si>
    <t>OTTESI1BNF</t>
  </si>
  <si>
    <t>OTTESI2BNF</t>
  </si>
  <si>
    <t>OTTESI3BNF</t>
  </si>
  <si>
    <t>OTTESI4BNF</t>
  </si>
  <si>
    <t>BTXMAK3BNF</t>
  </si>
  <si>
    <t>BTXMAK2BNF</t>
  </si>
  <si>
    <t>BBXIN1KBNF</t>
  </si>
  <si>
    <t>BBXIN2KBNF</t>
  </si>
  <si>
    <t>BBXHZ11BNF</t>
  </si>
  <si>
    <t>BTXFZ11BNF</t>
  </si>
  <si>
    <t>BTXGV11BNF</t>
  </si>
  <si>
    <t>BBGYK17BNF</t>
  </si>
  <si>
    <t>BBDSD17BNF</t>
  </si>
  <si>
    <t>BBXOK16BNF</t>
  </si>
  <si>
    <t>BFXPK14BNF</t>
  </si>
  <si>
    <t>BBXIH14BNF</t>
  </si>
  <si>
    <t>BBXOT14BNF</t>
  </si>
  <si>
    <t>BBXRC14BNF</t>
  </si>
  <si>
    <t>BBXZR13BNF</t>
  </si>
  <si>
    <t>BBXRU15BNF</t>
  </si>
  <si>
    <t>BFXBP15BNF</t>
  </si>
  <si>
    <t>BBXVG15BNF</t>
  </si>
  <si>
    <t>BBXFB16BNF</t>
  </si>
  <si>
    <t>BBXED11BNF</t>
  </si>
  <si>
    <t>BBXVD12BNF</t>
  </si>
  <si>
    <t>BBXKL13BNF</t>
  </si>
  <si>
    <t>BBXKN16BNF</t>
  </si>
  <si>
    <t>BBXKN27BNF</t>
  </si>
  <si>
    <t>BBXEB13BNF</t>
  </si>
  <si>
    <t>BBXCZ15BNF</t>
  </si>
  <si>
    <t>BBPKZ16BNF</t>
  </si>
  <si>
    <t>BBPKZ27BNF</t>
  </si>
  <si>
    <t>BBXDV12BNF</t>
  </si>
  <si>
    <t>BBXAF16BNF</t>
  </si>
  <si>
    <t>BBXWW15BNF</t>
  </si>
  <si>
    <t>BBXKP13BNF</t>
  </si>
  <si>
    <t>BBXKR14BNF</t>
  </si>
  <si>
    <t>BBXLK13BNF</t>
  </si>
  <si>
    <t>BBXVN12BNF</t>
  </si>
  <si>
    <t>BBXVZ16BNF</t>
  </si>
  <si>
    <t>BBXZN14BNF</t>
  </si>
  <si>
    <t>(BDVSKX2BNF)</t>
  </si>
  <si>
    <t>(BDVSKX3BNF)</t>
  </si>
  <si>
    <t>(BDVSKX1BNF)</t>
  </si>
  <si>
    <r>
      <t>B</t>
    </r>
    <r>
      <rPr>
        <b/>
        <sz val="11"/>
        <color indexed="10"/>
        <rFont val="Courier"/>
        <family val="3"/>
      </rPr>
      <t>T</t>
    </r>
    <r>
      <rPr>
        <sz val="11"/>
        <color indexed="8"/>
        <rFont val="Courier"/>
        <family val="3"/>
      </rPr>
      <t>XZS17BNF</t>
    </r>
  </si>
  <si>
    <r>
      <t>B</t>
    </r>
    <r>
      <rPr>
        <b/>
        <sz val="11"/>
        <color indexed="10"/>
        <rFont val="Courier"/>
        <family val="3"/>
      </rPr>
      <t>T</t>
    </r>
    <r>
      <rPr>
        <sz val="11"/>
        <color indexed="8"/>
        <rFont val="Courier"/>
        <family val="3"/>
      </rPr>
      <t>XJH11BNF</t>
    </r>
  </si>
  <si>
    <t>Physical Education-II</t>
  </si>
  <si>
    <t>Physical Education-III</t>
  </si>
  <si>
    <t>Physical Education-IV</t>
  </si>
  <si>
    <r>
      <t>B</t>
    </r>
    <r>
      <rPr>
        <b/>
        <sz val="11"/>
        <color indexed="10"/>
        <rFont val="Courier"/>
        <family val="3"/>
      </rPr>
      <t>T</t>
    </r>
    <r>
      <rPr>
        <sz val="11"/>
        <color indexed="8"/>
        <rFont val="Courier"/>
        <family val="3"/>
      </rPr>
      <t>XTU11BNF</t>
    </r>
  </si>
  <si>
    <t>BBXPR12BNF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</si>
</sst>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0"/>
      <color indexed="9"/>
      <name val="Arial"/>
      <family val="2"/>
    </font>
    <font>
      <b/>
      <sz val="18"/>
      <color indexed="56"/>
      <name val="Cambria"/>
      <family val="2"/>
    </font>
    <font>
      <sz val="18"/>
      <color indexed="54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u val="single"/>
      <sz val="10"/>
      <color indexed="25"/>
      <name val="Arial"/>
      <family val="2"/>
    </font>
    <font>
      <sz val="11"/>
      <color indexed="8"/>
      <name val="Arial"/>
      <family val="2"/>
    </font>
    <font>
      <sz val="10"/>
      <name val="Arial CE"/>
      <family val="2"/>
    </font>
    <font>
      <sz val="11"/>
      <color indexed="8"/>
      <name val="Courier"/>
      <family val="3"/>
    </font>
    <font>
      <sz val="11"/>
      <color indexed="10"/>
      <name val="Courier"/>
      <family val="3"/>
    </font>
    <font>
      <b/>
      <sz val="11"/>
      <color indexed="10"/>
      <name val="Courier"/>
      <family val="3"/>
    </font>
    <font>
      <b/>
      <sz val="18"/>
      <color indexed="54"/>
      <name val="Calibri Light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6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" applyNumberFormat="0" applyBorder="0">
      <alignment horizontal="right" vertical="center"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11" borderId="0" applyNumberFormat="0" applyBorder="0" applyAlignment="0" applyProtection="0"/>
    <xf numFmtId="0" fontId="0" fillId="25" borderId="0" applyNumberFormat="0" applyBorder="0" applyAlignment="0" applyProtection="0"/>
    <xf numFmtId="0" fontId="1" fillId="19" borderId="0" applyNumberFormat="0" applyBorder="0" applyAlignment="0" applyProtection="0"/>
    <xf numFmtId="0" fontId="0" fillId="26" borderId="0" applyNumberFormat="0" applyBorder="0" applyAlignment="0" applyProtection="0"/>
    <xf numFmtId="0" fontId="1" fillId="1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5" fillId="29" borderId="0" applyNumberFormat="0" applyBorder="0" applyAlignment="0" applyProtection="0"/>
    <xf numFmtId="0" fontId="18" fillId="30" borderId="0" applyNumberFormat="0" applyBorder="0" applyAlignment="0" applyProtection="0"/>
    <xf numFmtId="0" fontId="35" fillId="31" borderId="0" applyNumberFormat="0" applyBorder="0" applyAlignment="0" applyProtection="0"/>
    <xf numFmtId="0" fontId="18" fillId="21" borderId="0" applyNumberFormat="0" applyBorder="0" applyAlignment="0" applyProtection="0"/>
    <xf numFmtId="0" fontId="35" fillId="32" borderId="0" applyNumberFormat="0" applyBorder="0" applyAlignment="0" applyProtection="0"/>
    <xf numFmtId="0" fontId="18" fillId="23" borderId="0" applyNumberFormat="0" applyBorder="0" applyAlignment="0" applyProtection="0"/>
    <xf numFmtId="0" fontId="35" fillId="33" borderId="0" applyNumberFormat="0" applyBorder="0" applyAlignment="0" applyProtection="0"/>
    <xf numFmtId="0" fontId="18" fillId="34" borderId="0" applyNumberFormat="0" applyBorder="0" applyAlignment="0" applyProtection="0"/>
    <xf numFmtId="0" fontId="35" fillId="35" borderId="0" applyNumberFormat="0" applyBorder="0" applyAlignment="0" applyProtection="0"/>
    <xf numFmtId="0" fontId="18" fillId="2" borderId="0" applyNumberFormat="0" applyBorder="0" applyAlignment="0" applyProtection="0"/>
    <xf numFmtId="0" fontId="35" fillId="36" borderId="0" applyNumberFormat="0" applyBorder="0" applyAlignment="0" applyProtection="0"/>
    <xf numFmtId="0" fontId="18" fillId="37" borderId="0" applyNumberFormat="0" applyBorder="0" applyAlignment="0" applyProtection="0"/>
    <xf numFmtId="0" fontId="36" fillId="38" borderId="2" applyNumberFormat="0" applyAlignment="0" applyProtection="0"/>
    <xf numFmtId="0" fontId="11" fillId="15" borderId="3" applyNumberFormat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22" fillId="0" borderId="5" applyNumberFormat="0" applyFill="0" applyAlignment="0" applyProtection="0"/>
    <xf numFmtId="0" fontId="39" fillId="0" borderId="6" applyNumberFormat="0" applyFill="0" applyAlignment="0" applyProtection="0"/>
    <xf numFmtId="0" fontId="23" fillId="0" borderId="7" applyNumberFormat="0" applyFill="0" applyAlignment="0" applyProtection="0"/>
    <xf numFmtId="0" fontId="40" fillId="0" borderId="8" applyNumberFormat="0" applyFill="0" applyAlignment="0" applyProtection="0"/>
    <xf numFmtId="0" fontId="24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39" borderId="10" applyNumberFormat="0" applyAlignment="0" applyProtection="0"/>
    <xf numFmtId="0" fontId="15" fillId="16" borderId="11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14" fillId="0" borderId="13" applyNumberFormat="0" applyFill="0" applyAlignment="0" applyProtection="0"/>
    <xf numFmtId="0" fontId="1" fillId="40" borderId="14" applyNumberFormat="0" applyFont="0" applyAlignment="0" applyProtection="0"/>
    <xf numFmtId="0" fontId="27" fillId="41" borderId="15" applyNumberFormat="0" applyFont="0" applyAlignment="0" applyProtection="0"/>
    <xf numFmtId="0" fontId="27" fillId="41" borderId="15" applyNumberFormat="0" applyFont="0" applyAlignment="0" applyProtection="0"/>
    <xf numFmtId="0" fontId="35" fillId="42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35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35" fillId="45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35" fillId="46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35" fillId="47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35" fillId="48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49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50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51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5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5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54" borderId="0" applyNumberFormat="0" applyBorder="0" applyAlignment="0" applyProtection="0"/>
    <xf numFmtId="0" fontId="44" fillId="55" borderId="0" applyNumberFormat="0" applyBorder="0" applyAlignment="0" applyProtection="0"/>
    <xf numFmtId="0" fontId="8" fillId="9" borderId="0" applyNumberFormat="0" applyBorder="0" applyAlignment="0" applyProtection="0"/>
    <xf numFmtId="0" fontId="45" fillId="56" borderId="16" applyNumberFormat="0" applyAlignment="0" applyProtection="0"/>
    <xf numFmtId="0" fontId="12" fillId="57" borderId="17" applyNumberFormat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47" fillId="0" borderId="18" applyNumberFormat="0" applyFill="0" applyAlignment="0" applyProtection="0"/>
    <xf numFmtId="0" fontId="2" fillId="0" borderId="1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58" borderId="0" applyNumberFormat="0" applyBorder="0" applyAlignment="0" applyProtection="0"/>
    <xf numFmtId="0" fontId="9" fillId="7" borderId="0" applyNumberFormat="0" applyBorder="0" applyAlignment="0" applyProtection="0"/>
    <xf numFmtId="0" fontId="49" fillId="59" borderId="0" applyNumberFormat="0" applyBorder="0" applyAlignment="0" applyProtection="0"/>
    <xf numFmtId="0" fontId="10" fillId="60" borderId="0" applyNumberFormat="0" applyBorder="0" applyAlignment="0" applyProtection="0"/>
    <xf numFmtId="0" fontId="50" fillId="56" borderId="2" applyNumberFormat="0" applyAlignment="0" applyProtection="0"/>
    <xf numFmtId="0" fontId="13" fillId="57" borderId="3" applyNumberFormat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3" fillId="0" borderId="22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28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36" xfId="0" applyBorder="1" applyAlignment="1">
      <alignment/>
    </xf>
    <xf numFmtId="0" fontId="3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61" borderId="0" xfId="0" applyFill="1" applyAlignment="1">
      <alignment/>
    </xf>
    <xf numFmtId="0" fontId="31" fillId="0" borderId="0" xfId="0" applyFont="1" applyAlignment="1">
      <alignment/>
    </xf>
    <xf numFmtId="0" fontId="31" fillId="61" borderId="0" xfId="0" applyFont="1" applyFill="1" applyAlignment="1">
      <alignment/>
    </xf>
    <xf numFmtId="0" fontId="32" fillId="61" borderId="0" xfId="0" applyFont="1" applyFill="1" applyAlignment="1">
      <alignment/>
    </xf>
    <xf numFmtId="0" fontId="31" fillId="60" borderId="0" xfId="0" applyFont="1" applyFill="1" applyAlignment="1">
      <alignment/>
    </xf>
  </cellXfs>
  <cellStyles count="133">
    <cellStyle name="Normal" xfId="0"/>
    <cellStyle name="_CsoportKod" xfId="15"/>
    <cellStyle name="1. jelölőszín" xfId="16"/>
    <cellStyle name="2. jelölőszín" xfId="17"/>
    <cellStyle name="20% - 1. jelölőszín" xfId="18"/>
    <cellStyle name="20% - 1. jelölőszín 2" xfId="19"/>
    <cellStyle name="20% - 2. jelölőszín" xfId="20"/>
    <cellStyle name="20% - 2. jelölőszín 2" xfId="21"/>
    <cellStyle name="20% - 3. jelölőszín" xfId="22"/>
    <cellStyle name="20% - 3. jelölőszín 2" xfId="23"/>
    <cellStyle name="20% - 4. jelölőszín" xfId="24"/>
    <cellStyle name="20% - 4. jelölőszín 2" xfId="25"/>
    <cellStyle name="20% - 5. jelölőszín" xfId="26"/>
    <cellStyle name="20% - 5. jelölőszín 2" xfId="27"/>
    <cellStyle name="20% - 6. jelölőszín" xfId="28"/>
    <cellStyle name="20% - 6. jelölőszín 2" xfId="29"/>
    <cellStyle name="3. jelölőszín" xfId="30"/>
    <cellStyle name="4. jelölőszín" xfId="31"/>
    <cellStyle name="40% - 1. jelölőszín" xfId="32"/>
    <cellStyle name="40% - 1. jelölőszín 2" xfId="33"/>
    <cellStyle name="40% - 2. jelölőszín" xfId="34"/>
    <cellStyle name="40% - 2. jelölőszín 2" xfId="35"/>
    <cellStyle name="40% - 3. jelölőszín" xfId="36"/>
    <cellStyle name="40% - 3. jelölőszín 2" xfId="37"/>
    <cellStyle name="40% - 4. jelölőszín" xfId="38"/>
    <cellStyle name="40% - 4. jelölőszín 2" xfId="39"/>
    <cellStyle name="40% - 5. jelölőszín" xfId="40"/>
    <cellStyle name="40% - 5. jelölőszín 2" xfId="41"/>
    <cellStyle name="40% - 6. jelölőszín" xfId="42"/>
    <cellStyle name="40% - 6. jelölőszín 2" xfId="43"/>
    <cellStyle name="5. jelölőszín" xfId="44"/>
    <cellStyle name="6. jelölőszín" xfId="45"/>
    <cellStyle name="60% - 1. jelölőszín" xfId="46"/>
    <cellStyle name="60% - 1. jelölőszín 2" xfId="47"/>
    <cellStyle name="60% - 2. jelölőszín" xfId="48"/>
    <cellStyle name="60% - 2. jelölőszín 2" xfId="49"/>
    <cellStyle name="60% - 3. jelölőszín" xfId="50"/>
    <cellStyle name="60% - 3. jelölőszín 2" xfId="51"/>
    <cellStyle name="60% - 4. jelölőszín" xfId="52"/>
    <cellStyle name="60% - 4. jelölőszín 2" xfId="53"/>
    <cellStyle name="60% - 5. jelölőszín" xfId="54"/>
    <cellStyle name="60% - 5. jelölőszín 2" xfId="55"/>
    <cellStyle name="60% - 6. jelölőszín" xfId="56"/>
    <cellStyle name="60% - 6. jelölőszín 2" xfId="57"/>
    <cellStyle name="Bevitel" xfId="58"/>
    <cellStyle name="Bevitel 2" xfId="59"/>
    <cellStyle name="Cím" xfId="60"/>
    <cellStyle name="Cím 2" xfId="61"/>
    <cellStyle name="Címsor 1" xfId="62"/>
    <cellStyle name="Címsor 1 2" xfId="63"/>
    <cellStyle name="Címsor 2" xfId="64"/>
    <cellStyle name="Címsor 2 2" xfId="65"/>
    <cellStyle name="Címsor 3" xfId="66"/>
    <cellStyle name="Címsor 3 2" xfId="67"/>
    <cellStyle name="Címsor 4" xfId="68"/>
    <cellStyle name="Címsor 4 2" xfId="69"/>
    <cellStyle name="Ellenőrzőcella" xfId="70"/>
    <cellStyle name="Ellenőrzőcella 2" xfId="71"/>
    <cellStyle name="Comma" xfId="72"/>
    <cellStyle name="Comma [0]" xfId="73"/>
    <cellStyle name="Figyelmeztetés" xfId="74"/>
    <cellStyle name="Figyelmeztetés 2" xfId="75"/>
    <cellStyle name="Hyperlink" xfId="76"/>
    <cellStyle name="Hivatkozás 2" xfId="77"/>
    <cellStyle name="Hivatkozott cella" xfId="78"/>
    <cellStyle name="Hivatkozott cella 2" xfId="79"/>
    <cellStyle name="Jegyzet" xfId="80"/>
    <cellStyle name="Jegyzet 2" xfId="81"/>
    <cellStyle name="Jegyzet 3" xfId="82"/>
    <cellStyle name="Jelölőszín (1)" xfId="83"/>
    <cellStyle name="Jelölőszín (1) 2" xfId="84"/>
    <cellStyle name="Jelölőszín (1) 3" xfId="85"/>
    <cellStyle name="Jelölőszín (2)" xfId="86"/>
    <cellStyle name="Jelölőszín (2) 2" xfId="87"/>
    <cellStyle name="Jelölőszín (2) 3" xfId="88"/>
    <cellStyle name="Jelölőszín (3)" xfId="89"/>
    <cellStyle name="Jelölőszín (3) 2" xfId="90"/>
    <cellStyle name="Jelölőszín (3) 3" xfId="91"/>
    <cellStyle name="Jelölőszín (4)" xfId="92"/>
    <cellStyle name="Jelölőszín (4) 2" xfId="93"/>
    <cellStyle name="Jelölőszín (4) 3" xfId="94"/>
    <cellStyle name="Jelölőszín (5)" xfId="95"/>
    <cellStyle name="Jelölőszín (5) 2" xfId="96"/>
    <cellStyle name="Jelölőszín (5) 3" xfId="97"/>
    <cellStyle name="Jelölőszín (6)" xfId="98"/>
    <cellStyle name="Jelölőszín (6) 2" xfId="99"/>
    <cellStyle name="Jelölőszín (6) 3" xfId="100"/>
    <cellStyle name="Jelölőszín 1" xfId="101"/>
    <cellStyle name="Jelölőszín 1 2" xfId="102"/>
    <cellStyle name="Jelölőszín 1_Munka1" xfId="103"/>
    <cellStyle name="Jelölőszín 2" xfId="104"/>
    <cellStyle name="Jelölőszín 2 2" xfId="105"/>
    <cellStyle name="Jelölőszín 2_Munka1" xfId="106"/>
    <cellStyle name="Jelölőszín 3" xfId="107"/>
    <cellStyle name="Jelölőszín 3 2" xfId="108"/>
    <cellStyle name="Jelölőszín 3_Munka1" xfId="109"/>
    <cellStyle name="Jelölőszín 4" xfId="110"/>
    <cellStyle name="Jelölőszín 4 2" xfId="111"/>
    <cellStyle name="Jelölőszín 4_Munka1" xfId="112"/>
    <cellStyle name="Jelölőszín 5" xfId="113"/>
    <cellStyle name="Jelölőszín 5 2" xfId="114"/>
    <cellStyle name="Jelölőszín 5_Munka1" xfId="115"/>
    <cellStyle name="Jelölőszín 6" xfId="116"/>
    <cellStyle name="Jelölőszín 6 2" xfId="117"/>
    <cellStyle name="Jelölőszín 6_Munka1" xfId="118"/>
    <cellStyle name="Jó" xfId="119"/>
    <cellStyle name="Jó 2" xfId="120"/>
    <cellStyle name="Kimenet" xfId="121"/>
    <cellStyle name="Kimenet 2" xfId="122"/>
    <cellStyle name="Followed Hyperlink" xfId="123"/>
    <cellStyle name="Magyarázó szöveg" xfId="124"/>
    <cellStyle name="Magyarázó szöveg 2" xfId="125"/>
    <cellStyle name="Normál 10" xfId="126"/>
    <cellStyle name="Normál 2" xfId="127"/>
    <cellStyle name="Normál 2 2" xfId="128"/>
    <cellStyle name="Normál 2_Bt levelező" xfId="129"/>
    <cellStyle name="Normál 3" xfId="130"/>
    <cellStyle name="Normál 3 2" xfId="131"/>
    <cellStyle name="Normál 3_biztonságtechnika nappali" xfId="132"/>
    <cellStyle name="Normál 4" xfId="133"/>
    <cellStyle name="Összesen" xfId="134"/>
    <cellStyle name="Összesen 2" xfId="135"/>
    <cellStyle name="Currency" xfId="136"/>
    <cellStyle name="Currency [0]" xfId="137"/>
    <cellStyle name="Rossz" xfId="138"/>
    <cellStyle name="Rossz 2" xfId="139"/>
    <cellStyle name="Semleges" xfId="140"/>
    <cellStyle name="Semleges 2" xfId="141"/>
    <cellStyle name="Számítás" xfId="142"/>
    <cellStyle name="Számítás 2" xfId="143"/>
    <cellStyle name="Percent" xfId="144"/>
    <cellStyle name="Százalék 2" xfId="145"/>
    <cellStyle name="Százalék 3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8515625" style="56" bestFit="1" customWidth="1"/>
    <col min="2" max="2" width="6.00390625" style="0" bestFit="1" customWidth="1"/>
    <col min="3" max="4" width="51.57421875" style="0" customWidth="1"/>
    <col min="5" max="5" width="19.57421875" style="0" customWidth="1"/>
    <col min="6" max="6" width="6.28125" style="0" bestFit="1" customWidth="1"/>
    <col min="7" max="7" width="8.140625" style="0" bestFit="1" customWidth="1"/>
    <col min="8" max="8" width="4.57421875" style="0" customWidth="1"/>
    <col min="9" max="14" width="4.7109375" style="0" customWidth="1"/>
    <col min="15" max="17" width="6.7109375" style="0" customWidth="1"/>
    <col min="18" max="19" width="0" style="0" hidden="1" customWidth="1"/>
    <col min="20" max="20" width="12.57421875" style="0" bestFit="1" customWidth="1"/>
    <col min="21" max="21" width="25.8515625" style="0" bestFit="1" customWidth="1"/>
  </cols>
  <sheetData>
    <row r="1" ht="15.75" thickBot="1">
      <c r="J1" s="1" t="s">
        <v>0</v>
      </c>
    </row>
    <row r="2" spans="1:21" s="1" customFormat="1" ht="15.75" thickBot="1">
      <c r="A2" s="56"/>
      <c r="C2" s="46" t="s">
        <v>87</v>
      </c>
      <c r="D2" s="47" t="s">
        <v>88</v>
      </c>
      <c r="E2" s="48" t="s">
        <v>89</v>
      </c>
      <c r="F2" s="2" t="s">
        <v>1</v>
      </c>
      <c r="G2" s="2" t="s">
        <v>2</v>
      </c>
      <c r="H2" s="3" t="s">
        <v>3</v>
      </c>
      <c r="I2" s="3" t="s">
        <v>4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2" t="s">
        <v>10</v>
      </c>
      <c r="P2" s="2" t="s">
        <v>11</v>
      </c>
      <c r="Q2" s="2" t="s">
        <v>12</v>
      </c>
      <c r="R2" s="1" t="s">
        <v>78</v>
      </c>
      <c r="S2" s="1" t="s">
        <v>79</v>
      </c>
      <c r="T2" s="2" t="s">
        <v>13</v>
      </c>
      <c r="U2" s="2" t="s">
        <v>14</v>
      </c>
    </row>
    <row r="3" spans="3:21" ht="15.75" thickBot="1">
      <c r="C3" s="2" t="s">
        <v>83</v>
      </c>
      <c r="D3" s="2"/>
      <c r="E3" s="2"/>
      <c r="F3" s="22">
        <f>SUM(F4:F9)</f>
        <v>30</v>
      </c>
      <c r="G3" s="2">
        <f>SUM(G4:G9)</f>
        <v>28</v>
      </c>
      <c r="H3" s="5" t="s">
        <v>30</v>
      </c>
      <c r="I3" s="5" t="s">
        <v>30</v>
      </c>
      <c r="J3" s="5" t="s">
        <v>30</v>
      </c>
      <c r="K3" s="5" t="s">
        <v>30</v>
      </c>
      <c r="L3" s="5" t="s">
        <v>30</v>
      </c>
      <c r="M3" s="5" t="s">
        <v>30</v>
      </c>
      <c r="N3" s="5" t="s">
        <v>30</v>
      </c>
      <c r="O3" s="4"/>
      <c r="P3" s="4"/>
      <c r="Q3" s="4"/>
      <c r="T3" s="4"/>
      <c r="U3" s="4"/>
    </row>
    <row r="4" spans="1:21" ht="15">
      <c r="A4" s="57" t="s">
        <v>149</v>
      </c>
      <c r="B4">
        <v>1</v>
      </c>
      <c r="C4" s="38" t="s">
        <v>15</v>
      </c>
      <c r="D4" s="42" t="s">
        <v>90</v>
      </c>
      <c r="E4" s="42" t="s">
        <v>131</v>
      </c>
      <c r="F4" s="6">
        <v>5</v>
      </c>
      <c r="G4" s="17">
        <v>4</v>
      </c>
      <c r="H4" s="13">
        <v>5</v>
      </c>
      <c r="I4" s="13"/>
      <c r="J4" s="13"/>
      <c r="K4" s="13"/>
      <c r="L4" s="13"/>
      <c r="M4" s="13"/>
      <c r="N4" s="13"/>
      <c r="O4" s="15">
        <v>2</v>
      </c>
      <c r="P4" s="6">
        <v>0</v>
      </c>
      <c r="Q4" s="6">
        <v>2</v>
      </c>
      <c r="R4">
        <f aca="true" t="shared" si="0" ref="R4:R35">SUM(O4:Q4)</f>
        <v>4</v>
      </c>
      <c r="S4">
        <f>R4*14</f>
        <v>56</v>
      </c>
      <c r="T4" s="6" t="s">
        <v>16</v>
      </c>
      <c r="U4" s="7"/>
    </row>
    <row r="5" spans="1:21" ht="15">
      <c r="A5" s="57" t="s">
        <v>148</v>
      </c>
      <c r="B5">
        <v>2</v>
      </c>
      <c r="C5" s="38" t="s">
        <v>17</v>
      </c>
      <c r="D5" s="43" t="s">
        <v>91</v>
      </c>
      <c r="E5" s="42" t="s">
        <v>132</v>
      </c>
      <c r="F5" s="8">
        <v>6</v>
      </c>
      <c r="G5" s="18">
        <v>6</v>
      </c>
      <c r="H5" s="14"/>
      <c r="I5" s="14">
        <v>6</v>
      </c>
      <c r="J5" s="14"/>
      <c r="K5" s="14"/>
      <c r="L5" s="14"/>
      <c r="M5" s="14"/>
      <c r="N5" s="14"/>
      <c r="O5" s="16">
        <v>3</v>
      </c>
      <c r="P5" s="8">
        <v>3</v>
      </c>
      <c r="Q5" s="8">
        <v>0</v>
      </c>
      <c r="R5">
        <f t="shared" si="0"/>
        <v>6</v>
      </c>
      <c r="S5">
        <f aca="true" t="shared" si="1" ref="S5:S54">R5*14</f>
        <v>84</v>
      </c>
      <c r="T5" s="8" t="s">
        <v>18</v>
      </c>
      <c r="U5" s="9"/>
    </row>
    <row r="6" spans="1:21" ht="15">
      <c r="A6" s="57" t="s">
        <v>150</v>
      </c>
      <c r="B6">
        <v>3</v>
      </c>
      <c r="C6" s="38" t="s">
        <v>46</v>
      </c>
      <c r="D6" s="42" t="s">
        <v>92</v>
      </c>
      <c r="E6" s="42" t="s">
        <v>131</v>
      </c>
      <c r="F6" s="8">
        <v>5</v>
      </c>
      <c r="G6" s="18">
        <v>6</v>
      </c>
      <c r="H6" s="14"/>
      <c r="I6" s="14">
        <v>5</v>
      </c>
      <c r="J6" s="14"/>
      <c r="K6" s="14"/>
      <c r="L6" s="14"/>
      <c r="M6" s="14"/>
      <c r="N6" s="14"/>
      <c r="O6" s="16">
        <v>2</v>
      </c>
      <c r="P6" s="8">
        <v>0</v>
      </c>
      <c r="Q6" s="8">
        <v>4</v>
      </c>
      <c r="R6">
        <f t="shared" si="0"/>
        <v>6</v>
      </c>
      <c r="S6">
        <f t="shared" si="1"/>
        <v>84</v>
      </c>
      <c r="T6" s="8" t="s">
        <v>16</v>
      </c>
      <c r="U6" s="9"/>
    </row>
    <row r="7" spans="1:21" ht="15">
      <c r="A7" s="57" t="s">
        <v>151</v>
      </c>
      <c r="B7">
        <v>4</v>
      </c>
      <c r="C7" s="38" t="s">
        <v>24</v>
      </c>
      <c r="D7" s="43" t="s">
        <v>93</v>
      </c>
      <c r="E7" s="42" t="s">
        <v>142</v>
      </c>
      <c r="F7" s="8">
        <v>5</v>
      </c>
      <c r="G7" s="18">
        <v>3</v>
      </c>
      <c r="H7" s="14">
        <v>5</v>
      </c>
      <c r="I7" s="14"/>
      <c r="J7" s="14"/>
      <c r="K7" s="14"/>
      <c r="L7" s="14"/>
      <c r="M7" s="14"/>
      <c r="N7" s="14"/>
      <c r="O7" s="16">
        <v>2</v>
      </c>
      <c r="P7" s="8">
        <v>0</v>
      </c>
      <c r="Q7" s="8">
        <v>1</v>
      </c>
      <c r="R7">
        <f t="shared" si="0"/>
        <v>3</v>
      </c>
      <c r="S7">
        <f t="shared" si="1"/>
        <v>42</v>
      </c>
      <c r="T7" s="8" t="s">
        <v>16</v>
      </c>
      <c r="U7" s="9"/>
    </row>
    <row r="8" spans="1:21" ht="15">
      <c r="A8" s="57" t="s">
        <v>147</v>
      </c>
      <c r="B8">
        <v>5</v>
      </c>
      <c r="C8" s="38" t="s">
        <v>20</v>
      </c>
      <c r="D8" s="42" t="s">
        <v>94</v>
      </c>
      <c r="E8" s="42" t="s">
        <v>132</v>
      </c>
      <c r="F8" s="8">
        <v>5</v>
      </c>
      <c r="G8" s="27">
        <v>6</v>
      </c>
      <c r="H8" s="14"/>
      <c r="I8" s="14"/>
      <c r="J8" s="14">
        <v>5</v>
      </c>
      <c r="K8" s="14"/>
      <c r="L8" s="14"/>
      <c r="M8" s="14"/>
      <c r="N8" s="14"/>
      <c r="O8" s="16">
        <v>3</v>
      </c>
      <c r="P8" s="8">
        <v>3</v>
      </c>
      <c r="Q8" s="8">
        <v>0</v>
      </c>
      <c r="R8">
        <f t="shared" si="0"/>
        <v>6</v>
      </c>
      <c r="S8">
        <f t="shared" si="1"/>
        <v>84</v>
      </c>
      <c r="T8" s="8" t="s">
        <v>18</v>
      </c>
      <c r="U8" s="9"/>
    </row>
    <row r="9" spans="1:21" ht="15">
      <c r="A9" s="57" t="s">
        <v>152</v>
      </c>
      <c r="B9">
        <v>6</v>
      </c>
      <c r="C9" s="38" t="s">
        <v>66</v>
      </c>
      <c r="D9" s="43" t="s">
        <v>95</v>
      </c>
      <c r="E9" s="42" t="s">
        <v>133</v>
      </c>
      <c r="F9" s="8">
        <v>4</v>
      </c>
      <c r="G9" s="18">
        <v>3</v>
      </c>
      <c r="H9" s="14">
        <v>4</v>
      </c>
      <c r="I9" s="14"/>
      <c r="J9" s="14"/>
      <c r="K9" s="14"/>
      <c r="L9" s="14"/>
      <c r="M9" s="14"/>
      <c r="N9" s="14"/>
      <c r="O9" s="16">
        <v>1</v>
      </c>
      <c r="P9" s="8">
        <v>0</v>
      </c>
      <c r="Q9" s="8">
        <v>2</v>
      </c>
      <c r="R9">
        <f t="shared" si="0"/>
        <v>3</v>
      </c>
      <c r="S9">
        <f t="shared" si="1"/>
        <v>42</v>
      </c>
      <c r="T9" s="8" t="s">
        <v>16</v>
      </c>
      <c r="U9" s="9"/>
    </row>
    <row r="10" spans="8:19" ht="15">
      <c r="H10" s="5"/>
      <c r="I10" s="5"/>
      <c r="J10" s="5"/>
      <c r="K10" s="5"/>
      <c r="L10" s="5"/>
      <c r="M10" s="5"/>
      <c r="N10" s="5"/>
      <c r="R10">
        <f t="shared" si="0"/>
        <v>0</v>
      </c>
      <c r="S10">
        <f t="shared" si="1"/>
        <v>0</v>
      </c>
    </row>
    <row r="11" spans="3:19" ht="15.75" thickBot="1">
      <c r="C11" s="2" t="s">
        <v>85</v>
      </c>
      <c r="D11" s="2"/>
      <c r="E11" s="2"/>
      <c r="F11" s="22">
        <f>SUM(F12:F16)</f>
        <v>18</v>
      </c>
      <c r="G11" s="2">
        <f>SUM(G12:G16)</f>
        <v>12</v>
      </c>
      <c r="H11" s="5"/>
      <c r="I11" s="5"/>
      <c r="J11" s="5"/>
      <c r="K11" s="5"/>
      <c r="L11" s="5"/>
      <c r="M11" s="5"/>
      <c r="N11" s="5" t="s">
        <v>19</v>
      </c>
      <c r="R11">
        <f t="shared" si="0"/>
        <v>0</v>
      </c>
      <c r="S11">
        <f t="shared" si="1"/>
        <v>0</v>
      </c>
    </row>
    <row r="12" spans="1:21" ht="15">
      <c r="A12" s="57" t="s">
        <v>153</v>
      </c>
      <c r="B12">
        <v>7</v>
      </c>
      <c r="C12" s="38" t="s">
        <v>48</v>
      </c>
      <c r="D12" s="43" t="s">
        <v>96</v>
      </c>
      <c r="E12" s="42" t="s">
        <v>141</v>
      </c>
      <c r="F12" s="6">
        <v>4</v>
      </c>
      <c r="G12" s="17">
        <v>3</v>
      </c>
      <c r="H12" s="13">
        <v>4</v>
      </c>
      <c r="I12" s="13"/>
      <c r="J12" s="13"/>
      <c r="K12" s="13"/>
      <c r="L12" s="13"/>
      <c r="M12" s="13"/>
      <c r="N12" s="13"/>
      <c r="O12" s="15">
        <v>2</v>
      </c>
      <c r="P12" s="6">
        <v>1</v>
      </c>
      <c r="Q12" s="6">
        <v>0</v>
      </c>
      <c r="R12">
        <f t="shared" si="0"/>
        <v>3</v>
      </c>
      <c r="S12">
        <f t="shared" si="1"/>
        <v>42</v>
      </c>
      <c r="T12" s="6" t="s">
        <v>18</v>
      </c>
      <c r="U12" s="7"/>
    </row>
    <row r="13" spans="1:21" ht="15">
      <c r="A13" s="57" t="s">
        <v>156</v>
      </c>
      <c r="B13">
        <v>8</v>
      </c>
      <c r="C13" s="38" t="s">
        <v>64</v>
      </c>
      <c r="D13" s="43" t="s">
        <v>97</v>
      </c>
      <c r="E13" s="42" t="s">
        <v>134</v>
      </c>
      <c r="F13" s="8">
        <v>4</v>
      </c>
      <c r="G13" s="18">
        <v>2</v>
      </c>
      <c r="H13" s="14"/>
      <c r="I13" s="14"/>
      <c r="J13" s="14"/>
      <c r="K13" s="14"/>
      <c r="L13" s="14"/>
      <c r="M13" s="14">
        <v>4</v>
      </c>
      <c r="N13" s="14"/>
      <c r="O13" s="16">
        <v>1</v>
      </c>
      <c r="P13" s="8">
        <v>1</v>
      </c>
      <c r="Q13" s="8">
        <v>0</v>
      </c>
      <c r="R13">
        <f t="shared" si="0"/>
        <v>2</v>
      </c>
      <c r="S13">
        <f t="shared" si="1"/>
        <v>28</v>
      </c>
      <c r="T13" s="8" t="s">
        <v>16</v>
      </c>
      <c r="U13" s="9"/>
    </row>
    <row r="14" spans="1:21" ht="15.75">
      <c r="A14" s="59" t="s">
        <v>188</v>
      </c>
      <c r="B14">
        <v>9</v>
      </c>
      <c r="C14" s="38" t="s">
        <v>49</v>
      </c>
      <c r="D14" s="43" t="s">
        <v>98</v>
      </c>
      <c r="E14" s="42" t="s">
        <v>135</v>
      </c>
      <c r="F14" s="8">
        <v>4</v>
      </c>
      <c r="G14" s="18">
        <v>2</v>
      </c>
      <c r="H14" s="14">
        <v>4</v>
      </c>
      <c r="I14" s="14" t="s">
        <v>19</v>
      </c>
      <c r="J14" s="14" t="s">
        <v>19</v>
      </c>
      <c r="K14" s="14"/>
      <c r="L14" s="14"/>
      <c r="M14" s="14"/>
      <c r="N14" s="14"/>
      <c r="O14" s="16">
        <v>1</v>
      </c>
      <c r="P14" s="8">
        <v>1</v>
      </c>
      <c r="Q14" s="8">
        <v>0</v>
      </c>
      <c r="R14">
        <f t="shared" si="0"/>
        <v>2</v>
      </c>
      <c r="S14">
        <f t="shared" si="1"/>
        <v>28</v>
      </c>
      <c r="T14" s="8" t="s">
        <v>18</v>
      </c>
      <c r="U14" s="9"/>
    </row>
    <row r="15" spans="1:21" ht="15">
      <c r="A15" s="57" t="s">
        <v>157</v>
      </c>
      <c r="B15">
        <v>10</v>
      </c>
      <c r="C15" s="38" t="s">
        <v>32</v>
      </c>
      <c r="D15" s="43" t="s">
        <v>99</v>
      </c>
      <c r="E15" s="42" t="s">
        <v>136</v>
      </c>
      <c r="F15" s="8">
        <v>4</v>
      </c>
      <c r="G15" s="18">
        <v>3</v>
      </c>
      <c r="H15" s="14" t="s">
        <v>19</v>
      </c>
      <c r="I15" s="14"/>
      <c r="J15" s="14"/>
      <c r="K15" s="14">
        <v>4</v>
      </c>
      <c r="L15" s="14"/>
      <c r="M15" s="14"/>
      <c r="N15" s="14"/>
      <c r="O15" s="16">
        <v>1</v>
      </c>
      <c r="P15" s="8">
        <v>3</v>
      </c>
      <c r="Q15" s="8">
        <v>0</v>
      </c>
      <c r="R15">
        <f t="shared" si="0"/>
        <v>4</v>
      </c>
      <c r="S15">
        <f t="shared" si="1"/>
        <v>56</v>
      </c>
      <c r="T15" s="8" t="s">
        <v>16</v>
      </c>
      <c r="U15" s="9"/>
    </row>
    <row r="16" spans="1:21" ht="16.5" thickBot="1">
      <c r="A16" s="59" t="s">
        <v>192</v>
      </c>
      <c r="B16">
        <v>11</v>
      </c>
      <c r="C16" s="38" t="s">
        <v>61</v>
      </c>
      <c r="D16" s="43" t="s">
        <v>100</v>
      </c>
      <c r="E16" s="42" t="s">
        <v>136</v>
      </c>
      <c r="F16" s="10">
        <v>2</v>
      </c>
      <c r="G16" s="28">
        <v>2</v>
      </c>
      <c r="H16" s="29">
        <v>2</v>
      </c>
      <c r="I16" s="29" t="s">
        <v>19</v>
      </c>
      <c r="J16" s="29"/>
      <c r="K16" s="29"/>
      <c r="L16" s="29"/>
      <c r="M16" s="29" t="s">
        <v>19</v>
      </c>
      <c r="N16" s="29"/>
      <c r="O16" s="30">
        <v>1</v>
      </c>
      <c r="P16" s="10">
        <v>1</v>
      </c>
      <c r="Q16" s="10">
        <v>0</v>
      </c>
      <c r="R16">
        <f t="shared" si="0"/>
        <v>2</v>
      </c>
      <c r="S16">
        <f t="shared" si="1"/>
        <v>28</v>
      </c>
      <c r="T16" s="10" t="s">
        <v>16</v>
      </c>
      <c r="U16" s="11"/>
    </row>
    <row r="17" spans="8:19" ht="15">
      <c r="H17" s="5"/>
      <c r="I17" s="5"/>
      <c r="J17" s="5"/>
      <c r="K17" s="5"/>
      <c r="L17" s="5"/>
      <c r="M17" s="5"/>
      <c r="N17" s="5"/>
      <c r="R17">
        <f t="shared" si="0"/>
        <v>0</v>
      </c>
      <c r="S17">
        <f t="shared" si="1"/>
        <v>0</v>
      </c>
    </row>
    <row r="18" spans="3:19" ht="15.75" thickBot="1">
      <c r="C18" s="2" t="s">
        <v>28</v>
      </c>
      <c r="D18" s="2"/>
      <c r="E18" s="2"/>
      <c r="F18" s="22">
        <f>SUM(F19:F28)</f>
        <v>43</v>
      </c>
      <c r="G18" s="2">
        <f>SUM(G19:G28)</f>
        <v>34</v>
      </c>
      <c r="H18" s="4"/>
      <c r="I18" s="4"/>
      <c r="J18" s="4"/>
      <c r="K18" s="4"/>
      <c r="L18" s="4"/>
      <c r="N18" s="5"/>
      <c r="R18">
        <f t="shared" si="0"/>
        <v>0</v>
      </c>
      <c r="S18">
        <f t="shared" si="1"/>
        <v>0</v>
      </c>
    </row>
    <row r="19" spans="1:21" ht="15">
      <c r="A19" s="57" t="s">
        <v>193</v>
      </c>
      <c r="B19">
        <v>12</v>
      </c>
      <c r="C19" s="38" t="s">
        <v>42</v>
      </c>
      <c r="D19" s="43" t="s">
        <v>101</v>
      </c>
      <c r="E19" s="42" t="s">
        <v>131</v>
      </c>
      <c r="F19" s="24">
        <v>5</v>
      </c>
      <c r="G19" s="17">
        <v>4</v>
      </c>
      <c r="H19" s="13"/>
      <c r="I19" s="13">
        <v>5</v>
      </c>
      <c r="J19" s="13"/>
      <c r="K19" s="13"/>
      <c r="L19" s="13"/>
      <c r="M19" s="13"/>
      <c r="N19" s="15"/>
      <c r="O19" s="15">
        <v>1</v>
      </c>
      <c r="P19" s="6">
        <v>0</v>
      </c>
      <c r="Q19" s="6">
        <v>3</v>
      </c>
      <c r="R19">
        <f t="shared" si="0"/>
        <v>4</v>
      </c>
      <c r="S19">
        <f t="shared" si="1"/>
        <v>56</v>
      </c>
      <c r="T19" s="6" t="s">
        <v>16</v>
      </c>
      <c r="U19" s="7"/>
    </row>
    <row r="20" spans="1:21" ht="15">
      <c r="A20" s="57" t="s">
        <v>158</v>
      </c>
      <c r="B20">
        <v>13</v>
      </c>
      <c r="C20" s="38" t="s">
        <v>50</v>
      </c>
      <c r="D20" s="43" t="s">
        <v>102</v>
      </c>
      <c r="E20" s="42" t="s">
        <v>137</v>
      </c>
      <c r="F20" s="12">
        <v>4</v>
      </c>
      <c r="G20" s="18">
        <v>3</v>
      </c>
      <c r="H20" s="14"/>
      <c r="I20" s="14"/>
      <c r="J20" s="14"/>
      <c r="K20" s="14">
        <v>4</v>
      </c>
      <c r="L20" s="14"/>
      <c r="M20" s="14"/>
      <c r="N20" s="16"/>
      <c r="O20" s="16">
        <v>1</v>
      </c>
      <c r="P20" s="8">
        <v>0</v>
      </c>
      <c r="Q20" s="8">
        <v>2</v>
      </c>
      <c r="R20">
        <f t="shared" si="0"/>
        <v>3</v>
      </c>
      <c r="S20">
        <f t="shared" si="1"/>
        <v>42</v>
      </c>
      <c r="T20" s="8" t="s">
        <v>16</v>
      </c>
      <c r="U20" s="9"/>
    </row>
    <row r="21" spans="1:21" ht="15">
      <c r="A21" s="57" t="s">
        <v>159</v>
      </c>
      <c r="B21">
        <v>14</v>
      </c>
      <c r="C21" s="38" t="s">
        <v>51</v>
      </c>
      <c r="D21" s="43" t="s">
        <v>103</v>
      </c>
      <c r="E21" s="42" t="s">
        <v>131</v>
      </c>
      <c r="F21" s="12">
        <v>4</v>
      </c>
      <c r="G21" s="18">
        <v>4</v>
      </c>
      <c r="H21" s="14"/>
      <c r="I21" s="14"/>
      <c r="J21" s="14"/>
      <c r="K21" s="14">
        <v>4</v>
      </c>
      <c r="L21" s="14" t="s">
        <v>19</v>
      </c>
      <c r="M21" s="14"/>
      <c r="N21" s="16"/>
      <c r="O21" s="16">
        <v>1</v>
      </c>
      <c r="P21" s="8">
        <v>0</v>
      </c>
      <c r="Q21" s="8">
        <v>3</v>
      </c>
      <c r="R21">
        <f t="shared" si="0"/>
        <v>4</v>
      </c>
      <c r="S21">
        <f t="shared" si="1"/>
        <v>56</v>
      </c>
      <c r="T21" s="8" t="s">
        <v>16</v>
      </c>
      <c r="U21" s="9"/>
    </row>
    <row r="22" spans="1:21" ht="15">
      <c r="A22" s="57" t="s">
        <v>160</v>
      </c>
      <c r="B22">
        <v>15</v>
      </c>
      <c r="C22" s="38" t="s">
        <v>21</v>
      </c>
      <c r="D22" s="43" t="s">
        <v>104</v>
      </c>
      <c r="E22" s="42" t="s">
        <v>131</v>
      </c>
      <c r="F22" s="12">
        <v>4</v>
      </c>
      <c r="G22" s="18">
        <v>4</v>
      </c>
      <c r="H22" s="14"/>
      <c r="I22" s="14"/>
      <c r="J22" s="14"/>
      <c r="K22" s="14">
        <v>4</v>
      </c>
      <c r="L22" s="14" t="s">
        <v>19</v>
      </c>
      <c r="M22" s="14"/>
      <c r="N22" s="16" t="s">
        <v>19</v>
      </c>
      <c r="O22" s="16">
        <v>2</v>
      </c>
      <c r="P22" s="8">
        <v>0</v>
      </c>
      <c r="Q22" s="8">
        <v>2</v>
      </c>
      <c r="R22">
        <f t="shared" si="0"/>
        <v>4</v>
      </c>
      <c r="S22">
        <f t="shared" si="1"/>
        <v>56</v>
      </c>
      <c r="T22" s="8" t="s">
        <v>18</v>
      </c>
      <c r="U22" s="9"/>
    </row>
    <row r="23" spans="1:21" ht="15">
      <c r="A23" s="57" t="s">
        <v>161</v>
      </c>
      <c r="B23">
        <v>16</v>
      </c>
      <c r="C23" s="38" t="s">
        <v>43</v>
      </c>
      <c r="D23" s="43" t="s">
        <v>105</v>
      </c>
      <c r="E23" s="42" t="s">
        <v>134</v>
      </c>
      <c r="F23" s="12">
        <v>4</v>
      </c>
      <c r="G23" s="18">
        <v>3</v>
      </c>
      <c r="H23" s="14"/>
      <c r="I23" s="14"/>
      <c r="J23" s="14">
        <v>4</v>
      </c>
      <c r="K23" s="14" t="s">
        <v>19</v>
      </c>
      <c r="L23" s="14" t="s">
        <v>19</v>
      </c>
      <c r="M23" s="14"/>
      <c r="N23" s="16" t="s">
        <v>19</v>
      </c>
      <c r="O23" s="16">
        <v>1</v>
      </c>
      <c r="P23" s="8">
        <v>0</v>
      </c>
      <c r="Q23" s="8">
        <v>2</v>
      </c>
      <c r="R23">
        <f t="shared" si="0"/>
        <v>3</v>
      </c>
      <c r="S23">
        <f t="shared" si="1"/>
        <v>42</v>
      </c>
      <c r="T23" s="8" t="s">
        <v>18</v>
      </c>
      <c r="U23" s="9"/>
    </row>
    <row r="24" spans="1:21" ht="15">
      <c r="A24" s="57" t="s">
        <v>162</v>
      </c>
      <c r="B24">
        <v>17</v>
      </c>
      <c r="C24" s="38" t="s">
        <v>33</v>
      </c>
      <c r="D24" s="43" t="s">
        <v>106</v>
      </c>
      <c r="E24" s="42" t="s">
        <v>138</v>
      </c>
      <c r="F24" s="12">
        <v>5</v>
      </c>
      <c r="G24" s="18">
        <v>4</v>
      </c>
      <c r="H24" s="14"/>
      <c r="I24" s="14"/>
      <c r="J24" s="14"/>
      <c r="K24" s="14"/>
      <c r="L24" s="14">
        <v>5</v>
      </c>
      <c r="M24" s="14"/>
      <c r="N24" s="16" t="s">
        <v>19</v>
      </c>
      <c r="O24" s="16">
        <v>1</v>
      </c>
      <c r="P24" s="8">
        <v>0</v>
      </c>
      <c r="Q24" s="8">
        <v>3</v>
      </c>
      <c r="R24">
        <f t="shared" si="0"/>
        <v>4</v>
      </c>
      <c r="S24">
        <f t="shared" si="1"/>
        <v>56</v>
      </c>
      <c r="T24" s="8" t="s">
        <v>16</v>
      </c>
      <c r="U24" s="9"/>
    </row>
    <row r="25" spans="1:21" ht="15">
      <c r="A25" s="58" t="s">
        <v>186</v>
      </c>
      <c r="B25">
        <v>18</v>
      </c>
      <c r="C25" s="38" t="s">
        <v>65</v>
      </c>
      <c r="D25" s="42"/>
      <c r="E25" s="42"/>
      <c r="F25" s="12">
        <v>4</v>
      </c>
      <c r="G25" s="18">
        <v>4</v>
      </c>
      <c r="H25" s="14"/>
      <c r="I25" s="14"/>
      <c r="J25" s="14"/>
      <c r="K25" s="14">
        <v>4</v>
      </c>
      <c r="L25" s="14"/>
      <c r="M25" s="14"/>
      <c r="N25" s="16"/>
      <c r="O25" s="16">
        <v>1</v>
      </c>
      <c r="P25" s="8">
        <v>0</v>
      </c>
      <c r="Q25" s="8">
        <v>3</v>
      </c>
      <c r="R25">
        <f t="shared" si="0"/>
        <v>4</v>
      </c>
      <c r="S25">
        <f t="shared" si="1"/>
        <v>56</v>
      </c>
      <c r="T25" s="8" t="s">
        <v>16</v>
      </c>
      <c r="U25" s="9"/>
    </row>
    <row r="26" spans="1:21" ht="15">
      <c r="A26" s="57" t="s">
        <v>163</v>
      </c>
      <c r="B26">
        <v>19</v>
      </c>
      <c r="C26" s="38" t="s">
        <v>34</v>
      </c>
      <c r="D26" s="43" t="s">
        <v>107</v>
      </c>
      <c r="E26" s="42" t="s">
        <v>136</v>
      </c>
      <c r="F26" s="12">
        <v>5</v>
      </c>
      <c r="G26" s="18">
        <v>2</v>
      </c>
      <c r="H26" s="14"/>
      <c r="I26" s="14"/>
      <c r="J26" s="14" t="s">
        <v>19</v>
      </c>
      <c r="K26" s="14" t="s">
        <v>19</v>
      </c>
      <c r="L26" s="14">
        <v>5</v>
      </c>
      <c r="M26" s="14"/>
      <c r="N26" s="16"/>
      <c r="O26" s="16">
        <v>1</v>
      </c>
      <c r="P26" s="8">
        <v>1</v>
      </c>
      <c r="Q26" s="8">
        <v>0</v>
      </c>
      <c r="R26">
        <f t="shared" si="0"/>
        <v>2</v>
      </c>
      <c r="S26">
        <f t="shared" si="1"/>
        <v>28</v>
      </c>
      <c r="T26" s="8" t="s">
        <v>16</v>
      </c>
      <c r="U26" s="9"/>
    </row>
    <row r="27" spans="1:21" ht="15">
      <c r="A27" s="57" t="s">
        <v>164</v>
      </c>
      <c r="B27">
        <v>20</v>
      </c>
      <c r="C27" s="38" t="s">
        <v>62</v>
      </c>
      <c r="D27" s="43" t="s">
        <v>108</v>
      </c>
      <c r="E27" s="42" t="s">
        <v>139</v>
      </c>
      <c r="F27" s="31">
        <v>4</v>
      </c>
      <c r="G27" s="32">
        <v>2</v>
      </c>
      <c r="H27" s="33"/>
      <c r="I27" s="33"/>
      <c r="J27" s="33"/>
      <c r="K27" s="33"/>
      <c r="L27" s="33">
        <v>4</v>
      </c>
      <c r="M27" s="33"/>
      <c r="N27" s="34"/>
      <c r="O27" s="34">
        <v>1</v>
      </c>
      <c r="P27" s="35">
        <v>0</v>
      </c>
      <c r="Q27" s="35">
        <v>1</v>
      </c>
      <c r="R27">
        <f t="shared" si="0"/>
        <v>2</v>
      </c>
      <c r="S27">
        <f t="shared" si="1"/>
        <v>28</v>
      </c>
      <c r="T27" s="35" t="s">
        <v>16</v>
      </c>
      <c r="U27" s="36"/>
    </row>
    <row r="28" spans="1:21" ht="15.75" thickBot="1">
      <c r="A28" s="57" t="s">
        <v>165</v>
      </c>
      <c r="B28">
        <v>21</v>
      </c>
      <c r="C28" s="38" t="s">
        <v>31</v>
      </c>
      <c r="D28" s="43" t="s">
        <v>109</v>
      </c>
      <c r="E28" s="42" t="s">
        <v>138</v>
      </c>
      <c r="F28" s="37">
        <v>4</v>
      </c>
      <c r="G28" s="28">
        <v>4</v>
      </c>
      <c r="H28" s="29"/>
      <c r="I28" s="29"/>
      <c r="J28" s="29"/>
      <c r="K28" s="29"/>
      <c r="L28" s="29"/>
      <c r="M28" s="29">
        <v>4</v>
      </c>
      <c r="N28" s="30" t="s">
        <v>19</v>
      </c>
      <c r="O28" s="30">
        <v>1</v>
      </c>
      <c r="P28" s="10">
        <v>0</v>
      </c>
      <c r="Q28" s="10">
        <v>3</v>
      </c>
      <c r="R28">
        <f t="shared" si="0"/>
        <v>4</v>
      </c>
      <c r="S28">
        <f t="shared" si="1"/>
        <v>56</v>
      </c>
      <c r="T28" s="10" t="s">
        <v>18</v>
      </c>
      <c r="U28" s="11"/>
    </row>
    <row r="29" spans="6:20" ht="15">
      <c r="F29" s="4"/>
      <c r="G29" s="4"/>
      <c r="H29" s="5"/>
      <c r="I29" s="5"/>
      <c r="J29" s="5"/>
      <c r="K29" s="5"/>
      <c r="L29" s="5"/>
      <c r="M29" s="5"/>
      <c r="N29" s="4"/>
      <c r="O29" s="4"/>
      <c r="P29" s="4"/>
      <c r="Q29" s="4"/>
      <c r="R29">
        <f t="shared" si="0"/>
        <v>0</v>
      </c>
      <c r="S29">
        <f t="shared" si="1"/>
        <v>0</v>
      </c>
      <c r="T29" s="4"/>
    </row>
    <row r="30" spans="3:20" ht="15.75" thickBot="1">
      <c r="C30" s="2" t="s">
        <v>86</v>
      </c>
      <c r="D30" s="2"/>
      <c r="E30" s="2"/>
      <c r="F30" s="22">
        <f>SUM(F32:F43)</f>
        <v>52</v>
      </c>
      <c r="G30" s="2">
        <f>SUM(G32:G43)</f>
        <v>41</v>
      </c>
      <c r="H30" s="5"/>
      <c r="I30" s="5"/>
      <c r="J30" s="5"/>
      <c r="K30" s="5"/>
      <c r="L30" s="5"/>
      <c r="M30" s="5"/>
      <c r="N30" s="4"/>
      <c r="O30" s="4"/>
      <c r="P30" s="4"/>
      <c r="Q30" s="4"/>
      <c r="R30">
        <f t="shared" si="0"/>
        <v>0</v>
      </c>
      <c r="S30">
        <f t="shared" si="1"/>
        <v>0</v>
      </c>
      <c r="T30" s="4"/>
    </row>
    <row r="31" spans="1:21" ht="15">
      <c r="A31" s="57" t="s">
        <v>166</v>
      </c>
      <c r="B31">
        <v>22</v>
      </c>
      <c r="C31" s="38" t="s">
        <v>47</v>
      </c>
      <c r="D31" s="42" t="s">
        <v>110</v>
      </c>
      <c r="E31" s="40" t="s">
        <v>142</v>
      </c>
      <c r="F31" s="24">
        <v>5</v>
      </c>
      <c r="G31" s="17">
        <v>4</v>
      </c>
      <c r="H31" s="19">
        <v>5</v>
      </c>
      <c r="I31" s="19" t="s">
        <v>19</v>
      </c>
      <c r="J31" s="19"/>
      <c r="K31" s="19"/>
      <c r="L31" s="19"/>
      <c r="M31" s="19"/>
      <c r="N31" s="19"/>
      <c r="O31" s="8">
        <v>2</v>
      </c>
      <c r="P31" s="8">
        <v>0</v>
      </c>
      <c r="Q31" s="8">
        <v>2</v>
      </c>
      <c r="R31" s="43">
        <f>SUM(O31:Q31)</f>
        <v>4</v>
      </c>
      <c r="S31" s="43">
        <f>R31*14</f>
        <v>56</v>
      </c>
      <c r="T31" s="8" t="s">
        <v>16</v>
      </c>
      <c r="U31" s="43"/>
    </row>
    <row r="32" spans="1:21" ht="15">
      <c r="A32" s="57" t="s">
        <v>167</v>
      </c>
      <c r="B32">
        <v>23</v>
      </c>
      <c r="C32" s="38" t="s">
        <v>35</v>
      </c>
      <c r="D32" s="43" t="s">
        <v>111</v>
      </c>
      <c r="E32" s="39" t="s">
        <v>134</v>
      </c>
      <c r="F32" s="12">
        <v>5</v>
      </c>
      <c r="G32" s="50">
        <v>3</v>
      </c>
      <c r="H32" s="19"/>
      <c r="I32" s="19">
        <v>5</v>
      </c>
      <c r="J32" s="19" t="s">
        <v>19</v>
      </c>
      <c r="K32" s="19" t="s">
        <v>19</v>
      </c>
      <c r="L32" s="19"/>
      <c r="M32" s="19"/>
      <c r="N32" s="8"/>
      <c r="O32" s="8">
        <v>1</v>
      </c>
      <c r="P32" s="8">
        <v>0</v>
      </c>
      <c r="Q32" s="8">
        <v>2</v>
      </c>
      <c r="R32" s="43">
        <f t="shared" si="0"/>
        <v>3</v>
      </c>
      <c r="S32" s="43">
        <f t="shared" si="1"/>
        <v>42</v>
      </c>
      <c r="T32" s="8" t="s">
        <v>16</v>
      </c>
      <c r="U32" s="43"/>
    </row>
    <row r="33" spans="1:21" ht="15">
      <c r="A33" s="57" t="s">
        <v>168</v>
      </c>
      <c r="B33">
        <v>24</v>
      </c>
      <c r="C33" s="38" t="s">
        <v>52</v>
      </c>
      <c r="D33" s="43" t="s">
        <v>112</v>
      </c>
      <c r="E33" s="40" t="s">
        <v>134</v>
      </c>
      <c r="F33" s="49">
        <v>4</v>
      </c>
      <c r="G33" s="50">
        <v>3</v>
      </c>
      <c r="H33" s="51"/>
      <c r="I33" s="51"/>
      <c r="J33" s="51">
        <v>4</v>
      </c>
      <c r="K33" s="51" t="s">
        <v>19</v>
      </c>
      <c r="L33" s="51" t="s">
        <v>19</v>
      </c>
      <c r="M33" s="51"/>
      <c r="N33" s="52"/>
      <c r="O33" s="52">
        <v>2</v>
      </c>
      <c r="P33" s="53">
        <v>1</v>
      </c>
      <c r="Q33" s="53">
        <v>0</v>
      </c>
      <c r="R33">
        <f t="shared" si="0"/>
        <v>3</v>
      </c>
      <c r="S33">
        <f t="shared" si="1"/>
        <v>42</v>
      </c>
      <c r="T33" s="53" t="s">
        <v>16</v>
      </c>
      <c r="U33" s="54"/>
    </row>
    <row r="34" spans="1:21" ht="15">
      <c r="A34" s="57" t="s">
        <v>169</v>
      </c>
      <c r="B34">
        <v>25</v>
      </c>
      <c r="C34" s="38" t="s">
        <v>81</v>
      </c>
      <c r="D34" s="43" t="s">
        <v>113</v>
      </c>
      <c r="E34" s="40" t="s">
        <v>137</v>
      </c>
      <c r="F34" s="12">
        <v>4</v>
      </c>
      <c r="G34" s="18">
        <v>4</v>
      </c>
      <c r="H34" s="14"/>
      <c r="I34" s="14"/>
      <c r="J34" s="14"/>
      <c r="K34" s="14" t="s">
        <v>19</v>
      </c>
      <c r="L34" s="14"/>
      <c r="M34" s="14">
        <v>4</v>
      </c>
      <c r="N34" s="16"/>
      <c r="O34" s="16">
        <v>1</v>
      </c>
      <c r="P34" s="8">
        <v>0</v>
      </c>
      <c r="Q34" s="8">
        <v>3</v>
      </c>
      <c r="R34">
        <f t="shared" si="0"/>
        <v>4</v>
      </c>
      <c r="S34">
        <f t="shared" si="1"/>
        <v>56</v>
      </c>
      <c r="T34" s="12" t="s">
        <v>16</v>
      </c>
      <c r="U34" s="9"/>
    </row>
    <row r="35" spans="1:21" ht="15">
      <c r="A35" s="57" t="s">
        <v>170</v>
      </c>
      <c r="B35">
        <v>26</v>
      </c>
      <c r="C35" s="38" t="s">
        <v>82</v>
      </c>
      <c r="D35" s="43" t="s">
        <v>114</v>
      </c>
      <c r="E35" s="40" t="s">
        <v>137</v>
      </c>
      <c r="F35" s="12">
        <v>4</v>
      </c>
      <c r="G35" s="18">
        <v>4</v>
      </c>
      <c r="H35" s="14"/>
      <c r="I35" s="14"/>
      <c r="J35" s="14"/>
      <c r="K35" s="14" t="s">
        <v>19</v>
      </c>
      <c r="L35" s="14"/>
      <c r="M35" s="14"/>
      <c r="N35" s="16">
        <v>4</v>
      </c>
      <c r="O35" s="16">
        <v>1</v>
      </c>
      <c r="P35" s="8">
        <v>0</v>
      </c>
      <c r="Q35" s="8">
        <v>3</v>
      </c>
      <c r="R35">
        <f t="shared" si="0"/>
        <v>4</v>
      </c>
      <c r="S35">
        <f t="shared" si="1"/>
        <v>56</v>
      </c>
      <c r="T35" s="12" t="s">
        <v>16</v>
      </c>
      <c r="U35" s="9"/>
    </row>
    <row r="36" spans="1:21" ht="15">
      <c r="A36" s="57" t="s">
        <v>171</v>
      </c>
      <c r="B36">
        <v>27</v>
      </c>
      <c r="C36" s="38" t="s">
        <v>53</v>
      </c>
      <c r="D36" s="43" t="s">
        <v>116</v>
      </c>
      <c r="E36" s="40" t="s">
        <v>140</v>
      </c>
      <c r="F36" s="12">
        <v>4</v>
      </c>
      <c r="G36" s="18">
        <v>4</v>
      </c>
      <c r="H36" s="14"/>
      <c r="I36" s="14"/>
      <c r="J36" s="14">
        <v>4</v>
      </c>
      <c r="K36" s="14"/>
      <c r="L36" s="14"/>
      <c r="M36" s="14"/>
      <c r="N36" s="16"/>
      <c r="O36" s="16">
        <v>2</v>
      </c>
      <c r="P36" s="8">
        <v>0</v>
      </c>
      <c r="Q36" s="8">
        <v>2</v>
      </c>
      <c r="R36">
        <f aca="true" t="shared" si="2" ref="R36:R54">SUM(O36:Q36)</f>
        <v>4</v>
      </c>
      <c r="S36">
        <f t="shared" si="1"/>
        <v>56</v>
      </c>
      <c r="T36" s="8" t="s">
        <v>16</v>
      </c>
      <c r="U36" s="9"/>
    </row>
    <row r="37" spans="1:21" ht="15.75">
      <c r="A37" s="59" t="s">
        <v>187</v>
      </c>
      <c r="B37">
        <v>28</v>
      </c>
      <c r="C37" s="38" t="s">
        <v>22</v>
      </c>
      <c r="D37" s="43" t="s">
        <v>115</v>
      </c>
      <c r="E37" s="40" t="s">
        <v>135</v>
      </c>
      <c r="F37" s="12">
        <v>4</v>
      </c>
      <c r="G37" s="18">
        <v>2</v>
      </c>
      <c r="H37" s="14"/>
      <c r="I37" s="14"/>
      <c r="J37" s="14"/>
      <c r="K37" s="14"/>
      <c r="L37" s="14"/>
      <c r="M37" s="14"/>
      <c r="N37" s="16">
        <v>4</v>
      </c>
      <c r="O37" s="16">
        <v>0</v>
      </c>
      <c r="P37" s="8">
        <v>2</v>
      </c>
      <c r="Q37" s="8">
        <v>0</v>
      </c>
      <c r="R37">
        <f t="shared" si="2"/>
        <v>2</v>
      </c>
      <c r="S37">
        <f t="shared" si="1"/>
        <v>28</v>
      </c>
      <c r="T37" s="8" t="s">
        <v>16</v>
      </c>
      <c r="U37" s="9"/>
    </row>
    <row r="38" spans="1:21" ht="15">
      <c r="A38" s="57" t="s">
        <v>172</v>
      </c>
      <c r="B38">
        <v>29</v>
      </c>
      <c r="C38" s="38" t="s">
        <v>23</v>
      </c>
      <c r="D38" s="43" t="s">
        <v>117</v>
      </c>
      <c r="E38" s="40" t="s">
        <v>134</v>
      </c>
      <c r="F38" s="12">
        <v>5</v>
      </c>
      <c r="G38" s="18">
        <v>4</v>
      </c>
      <c r="H38" s="14"/>
      <c r="I38" s="14"/>
      <c r="J38" s="14"/>
      <c r="K38" s="14"/>
      <c r="L38" s="14">
        <v>5</v>
      </c>
      <c r="M38" s="14"/>
      <c r="N38" s="16" t="s">
        <v>19</v>
      </c>
      <c r="O38" s="16">
        <v>2</v>
      </c>
      <c r="P38" s="8">
        <v>2</v>
      </c>
      <c r="Q38" s="8">
        <v>0</v>
      </c>
      <c r="R38">
        <f t="shared" si="2"/>
        <v>4</v>
      </c>
      <c r="S38">
        <f t="shared" si="1"/>
        <v>56</v>
      </c>
      <c r="T38" s="8" t="s">
        <v>16</v>
      </c>
      <c r="U38" s="9"/>
    </row>
    <row r="39" spans="1:21" ht="15">
      <c r="A39" s="57" t="s">
        <v>173</v>
      </c>
      <c r="B39">
        <v>30</v>
      </c>
      <c r="C39" s="38" t="s">
        <v>39</v>
      </c>
      <c r="D39" s="43" t="s">
        <v>118</v>
      </c>
      <c r="E39" s="40" t="s">
        <v>140</v>
      </c>
      <c r="F39" s="12">
        <v>4</v>
      </c>
      <c r="G39" s="18">
        <v>2</v>
      </c>
      <c r="H39" s="14"/>
      <c r="I39" s="14"/>
      <c r="J39" s="14"/>
      <c r="K39" s="14"/>
      <c r="L39" s="14"/>
      <c r="M39" s="14">
        <v>4</v>
      </c>
      <c r="N39" s="16"/>
      <c r="O39" s="16">
        <v>0</v>
      </c>
      <c r="P39" s="8">
        <v>0</v>
      </c>
      <c r="Q39" s="8">
        <v>2</v>
      </c>
      <c r="R39">
        <f t="shared" si="2"/>
        <v>2</v>
      </c>
      <c r="S39">
        <f t="shared" si="1"/>
        <v>28</v>
      </c>
      <c r="T39" s="8" t="s">
        <v>16</v>
      </c>
      <c r="U39" s="9"/>
    </row>
    <row r="40" spans="1:21" ht="15">
      <c r="A40" s="57" t="s">
        <v>174</v>
      </c>
      <c r="B40">
        <v>31</v>
      </c>
      <c r="C40" s="38" t="s">
        <v>40</v>
      </c>
      <c r="D40" s="43" t="s">
        <v>119</v>
      </c>
      <c r="E40" s="40" t="s">
        <v>140</v>
      </c>
      <c r="F40" s="12">
        <v>4</v>
      </c>
      <c r="G40" s="18">
        <v>2</v>
      </c>
      <c r="H40" s="14"/>
      <c r="I40" s="14"/>
      <c r="J40" s="14"/>
      <c r="K40" s="14"/>
      <c r="L40" s="14"/>
      <c r="M40" s="14"/>
      <c r="N40" s="16">
        <v>4</v>
      </c>
      <c r="O40" s="16">
        <v>0</v>
      </c>
      <c r="P40" s="8">
        <v>0</v>
      </c>
      <c r="Q40" s="8">
        <v>2</v>
      </c>
      <c r="R40">
        <f t="shared" si="2"/>
        <v>2</v>
      </c>
      <c r="S40">
        <f t="shared" si="1"/>
        <v>28</v>
      </c>
      <c r="T40" s="8" t="s">
        <v>16</v>
      </c>
      <c r="U40" s="9"/>
    </row>
    <row r="41" spans="1:21" ht="15">
      <c r="A41" s="57" t="s">
        <v>175</v>
      </c>
      <c r="B41">
        <v>32</v>
      </c>
      <c r="C41" s="38" t="s">
        <v>54</v>
      </c>
      <c r="D41" s="43" t="s">
        <v>120</v>
      </c>
      <c r="E41" s="40" t="s">
        <v>134</v>
      </c>
      <c r="F41" s="12">
        <v>4</v>
      </c>
      <c r="G41" s="18">
        <v>3</v>
      </c>
      <c r="H41" s="14"/>
      <c r="I41" s="14">
        <v>4</v>
      </c>
      <c r="J41" s="14"/>
      <c r="K41" s="14"/>
      <c r="L41" s="14"/>
      <c r="M41" s="14"/>
      <c r="N41" s="16" t="s">
        <v>19</v>
      </c>
      <c r="O41" s="16">
        <v>2</v>
      </c>
      <c r="P41" s="8">
        <v>0</v>
      </c>
      <c r="Q41" s="8">
        <v>1</v>
      </c>
      <c r="R41">
        <f t="shared" si="2"/>
        <v>3</v>
      </c>
      <c r="S41">
        <f t="shared" si="1"/>
        <v>42</v>
      </c>
      <c r="T41" s="8" t="s">
        <v>16</v>
      </c>
      <c r="U41" s="9"/>
    </row>
    <row r="42" spans="1:21" ht="15">
      <c r="A42" s="57" t="s">
        <v>176</v>
      </c>
      <c r="B42">
        <v>33</v>
      </c>
      <c r="C42" s="38" t="s">
        <v>45</v>
      </c>
      <c r="D42" s="43" t="s">
        <v>121</v>
      </c>
      <c r="E42" s="40" t="s">
        <v>131</v>
      </c>
      <c r="F42" s="12">
        <v>5</v>
      </c>
      <c r="G42" s="18">
        <v>6</v>
      </c>
      <c r="H42" s="14"/>
      <c r="I42" s="14"/>
      <c r="J42" s="14"/>
      <c r="K42" s="14"/>
      <c r="L42" s="14"/>
      <c r="M42" s="14">
        <v>5</v>
      </c>
      <c r="N42" s="16" t="s">
        <v>19</v>
      </c>
      <c r="O42" s="16">
        <v>2</v>
      </c>
      <c r="P42" s="8">
        <v>0</v>
      </c>
      <c r="Q42" s="8">
        <v>4</v>
      </c>
      <c r="R42">
        <f t="shared" si="2"/>
        <v>6</v>
      </c>
      <c r="S42">
        <f t="shared" si="1"/>
        <v>84</v>
      </c>
      <c r="T42" s="8" t="s">
        <v>18</v>
      </c>
      <c r="U42" s="9"/>
    </row>
    <row r="43" spans="1:21" ht="15">
      <c r="A43" s="57" t="s">
        <v>177</v>
      </c>
      <c r="B43">
        <v>34</v>
      </c>
      <c r="C43" s="38" t="s">
        <v>55</v>
      </c>
      <c r="D43" s="43" t="s">
        <v>122</v>
      </c>
      <c r="E43" s="40" t="s">
        <v>137</v>
      </c>
      <c r="F43" s="12">
        <v>5</v>
      </c>
      <c r="G43" s="18">
        <v>4</v>
      </c>
      <c r="H43" s="14"/>
      <c r="I43" s="14"/>
      <c r="J43" s="14"/>
      <c r="K43" s="14"/>
      <c r="L43" s="14">
        <v>5</v>
      </c>
      <c r="M43" s="14"/>
      <c r="N43" s="16" t="s">
        <v>19</v>
      </c>
      <c r="O43" s="16">
        <v>1</v>
      </c>
      <c r="P43" s="8">
        <v>0</v>
      </c>
      <c r="Q43" s="8">
        <v>3</v>
      </c>
      <c r="R43">
        <f t="shared" si="2"/>
        <v>4</v>
      </c>
      <c r="S43">
        <f t="shared" si="1"/>
        <v>56</v>
      </c>
      <c r="T43" s="8" t="s">
        <v>16</v>
      </c>
      <c r="U43" s="9"/>
    </row>
    <row r="44" spans="6:26" ht="15">
      <c r="F44" s="4"/>
      <c r="G44" s="4"/>
      <c r="H44" s="5"/>
      <c r="I44" s="5"/>
      <c r="J44" s="5"/>
      <c r="K44" s="5"/>
      <c r="L44" s="5"/>
      <c r="M44" s="5"/>
      <c r="N44" s="4"/>
      <c r="O44" s="4"/>
      <c r="P44" s="4"/>
      <c r="Q44" s="4"/>
      <c r="R44">
        <f t="shared" si="2"/>
        <v>0</v>
      </c>
      <c r="S44">
        <f t="shared" si="1"/>
        <v>0</v>
      </c>
      <c r="T44" s="4"/>
      <c r="W44" t="s">
        <v>71</v>
      </c>
      <c r="X44" t="s">
        <v>72</v>
      </c>
      <c r="Y44" t="s">
        <v>76</v>
      </c>
      <c r="Z44" t="s">
        <v>77</v>
      </c>
    </row>
    <row r="45" spans="3:26" ht="15.75" thickBot="1">
      <c r="C45" s="2" t="s">
        <v>29</v>
      </c>
      <c r="D45" s="2"/>
      <c r="E45" s="2"/>
      <c r="F45" s="22">
        <f>SUM(F46:F53)</f>
        <v>33</v>
      </c>
      <c r="G45" s="2">
        <f>SUM(G46:G54)</f>
        <v>33</v>
      </c>
      <c r="H45" s="5"/>
      <c r="I45" s="5"/>
      <c r="J45" s="5"/>
      <c r="K45" s="5"/>
      <c r="L45" s="5"/>
      <c r="M45" s="5"/>
      <c r="N45" s="4"/>
      <c r="O45" s="4"/>
      <c r="P45" s="4"/>
      <c r="Q45" s="4"/>
      <c r="R45">
        <f t="shared" si="2"/>
        <v>0</v>
      </c>
      <c r="S45">
        <f t="shared" si="1"/>
        <v>0</v>
      </c>
      <c r="T45" s="4"/>
      <c r="V45" s="5">
        <v>1</v>
      </c>
      <c r="W45" s="4">
        <f>SUMIF($H$4:$H$54,"&gt;"&amp;0,$O$4:$O$54)*14</f>
        <v>154</v>
      </c>
      <c r="X45" s="4">
        <f>SUMIF($H$4:$H$54,"&gt;"&amp;0,$P$4:$P$54)*14</f>
        <v>42</v>
      </c>
      <c r="Y45" s="4">
        <f>SUMIF($H$4:$H$54,"&gt;"&amp;0,$Q$4:$Q$54)*14</f>
        <v>98</v>
      </c>
      <c r="Z45">
        <f>SUM(X45:Y45)</f>
        <v>140</v>
      </c>
    </row>
    <row r="46" spans="1:26" ht="15">
      <c r="A46" s="57" t="s">
        <v>178</v>
      </c>
      <c r="B46">
        <v>35</v>
      </c>
      <c r="C46" s="38" t="s">
        <v>41</v>
      </c>
      <c r="D46" s="44" t="s">
        <v>123</v>
      </c>
      <c r="E46" s="42" t="s">
        <v>137</v>
      </c>
      <c r="F46" s="6">
        <v>4</v>
      </c>
      <c r="G46" s="6">
        <v>4</v>
      </c>
      <c r="H46" s="20"/>
      <c r="I46" s="20"/>
      <c r="J46" s="20">
        <v>4</v>
      </c>
      <c r="K46" s="20"/>
      <c r="L46" s="20"/>
      <c r="M46" s="20"/>
      <c r="N46" s="6"/>
      <c r="O46" s="24">
        <v>1</v>
      </c>
      <c r="P46" s="24">
        <v>0</v>
      </c>
      <c r="Q46" s="24">
        <v>3</v>
      </c>
      <c r="R46">
        <f t="shared" si="2"/>
        <v>4</v>
      </c>
      <c r="S46">
        <f t="shared" si="1"/>
        <v>56</v>
      </c>
      <c r="T46" s="6" t="s">
        <v>16</v>
      </c>
      <c r="U46" s="7"/>
      <c r="V46" s="26">
        <v>2</v>
      </c>
      <c r="W46" s="4">
        <f>SUMIF($I$4:$I$54,"&gt;"&amp;0,$O$4:$O$54)*14</f>
        <v>140</v>
      </c>
      <c r="X46" s="4">
        <f>SUMIF($I$4:$I$54,"&gt;"&amp;0,$P$4:$P$54)*14</f>
        <v>56</v>
      </c>
      <c r="Y46" s="4">
        <f>SUMIF($I$4:$I$54,"&gt;"&amp;0,$Q$4:$Q$54)*14</f>
        <v>168</v>
      </c>
      <c r="Z46">
        <f aca="true" t="shared" si="3" ref="Z46:Z52">SUM(X46:Y46)</f>
        <v>224</v>
      </c>
    </row>
    <row r="47" spans="1:26" ht="15">
      <c r="A47" s="57" t="s">
        <v>179</v>
      </c>
      <c r="B47">
        <v>36</v>
      </c>
      <c r="C47" s="38" t="s">
        <v>84</v>
      </c>
      <c r="D47" s="44" t="s">
        <v>124</v>
      </c>
      <c r="E47" s="42" t="s">
        <v>138</v>
      </c>
      <c r="F47" s="8">
        <v>4</v>
      </c>
      <c r="G47" s="8">
        <v>4</v>
      </c>
      <c r="H47" s="19"/>
      <c r="I47" s="19"/>
      <c r="J47" s="19" t="s">
        <v>19</v>
      </c>
      <c r="K47" s="19">
        <v>4</v>
      </c>
      <c r="L47" s="19"/>
      <c r="M47" s="19"/>
      <c r="N47" s="8"/>
      <c r="O47" s="12">
        <v>1</v>
      </c>
      <c r="P47" s="12">
        <v>0</v>
      </c>
      <c r="Q47" s="12">
        <v>3</v>
      </c>
      <c r="R47">
        <f t="shared" si="2"/>
        <v>4</v>
      </c>
      <c r="S47">
        <f t="shared" si="1"/>
        <v>56</v>
      </c>
      <c r="T47" s="8" t="s">
        <v>16</v>
      </c>
      <c r="U47" s="9"/>
      <c r="V47" s="5">
        <v>3</v>
      </c>
      <c r="W47" s="4">
        <f>SUMIF($J$4:$J$54,"&gt;"&amp;0,$O$4:$O$54)*14</f>
        <v>154</v>
      </c>
      <c r="X47" s="4">
        <f>SUMIF($J$4:$J$54,"&gt;"&amp;0,$P$4:$P$54)*14</f>
        <v>84</v>
      </c>
      <c r="Y47" s="4">
        <f>SUMIF($J$4:$J$54,"&gt;"&amp;0,$Q$4:$Q$54)*14</f>
        <v>98</v>
      </c>
      <c r="Z47">
        <f t="shared" si="3"/>
        <v>182</v>
      </c>
    </row>
    <row r="48" spans="1:26" ht="15">
      <c r="A48" s="57" t="s">
        <v>180</v>
      </c>
      <c r="B48">
        <v>37</v>
      </c>
      <c r="C48" s="38" t="s">
        <v>67</v>
      </c>
      <c r="D48" s="44" t="s">
        <v>125</v>
      </c>
      <c r="E48" s="42" t="s">
        <v>137</v>
      </c>
      <c r="F48" s="12">
        <v>4</v>
      </c>
      <c r="G48" s="8">
        <v>4</v>
      </c>
      <c r="H48" s="19"/>
      <c r="I48" s="19"/>
      <c r="J48" s="19">
        <v>4</v>
      </c>
      <c r="K48" s="19"/>
      <c r="L48" s="19"/>
      <c r="M48" s="19"/>
      <c r="N48" s="8"/>
      <c r="O48" s="12">
        <v>2</v>
      </c>
      <c r="P48" s="12">
        <v>2</v>
      </c>
      <c r="Q48" s="12">
        <v>0</v>
      </c>
      <c r="R48">
        <f t="shared" si="2"/>
        <v>4</v>
      </c>
      <c r="S48">
        <f t="shared" si="1"/>
        <v>56</v>
      </c>
      <c r="T48" s="8" t="s">
        <v>16</v>
      </c>
      <c r="U48" s="9" t="s">
        <v>19</v>
      </c>
      <c r="V48" s="26">
        <v>4</v>
      </c>
      <c r="W48" s="4">
        <f>SUMIF($K$4:$K$54,"&gt;"&amp;0,$O$4:$O$54)*14</f>
        <v>126</v>
      </c>
      <c r="X48" s="4">
        <f>SUMIF($K$4:$K$54,"&gt;"&amp;0,$P$4:$P$54)*14</f>
        <v>42</v>
      </c>
      <c r="Y48" s="4">
        <f>SUMIF($K$4:$K$54,"&gt;"&amp;0,$Q$4:$Q$54)*14</f>
        <v>210</v>
      </c>
      <c r="Z48">
        <f t="shared" si="3"/>
        <v>252</v>
      </c>
    </row>
    <row r="49" spans="1:26" ht="15">
      <c r="A49" s="57" t="s">
        <v>181</v>
      </c>
      <c r="B49">
        <v>38</v>
      </c>
      <c r="C49" s="38" t="s">
        <v>56</v>
      </c>
      <c r="D49" t="s">
        <v>126</v>
      </c>
      <c r="E49" s="42" t="s">
        <v>137</v>
      </c>
      <c r="F49" s="8">
        <v>4</v>
      </c>
      <c r="G49" s="8">
        <v>4</v>
      </c>
      <c r="H49" s="19"/>
      <c r="I49" s="19">
        <v>4</v>
      </c>
      <c r="J49" s="19"/>
      <c r="K49" s="19" t="s">
        <v>19</v>
      </c>
      <c r="L49" s="19"/>
      <c r="M49" s="19"/>
      <c r="N49" s="8"/>
      <c r="O49" s="12">
        <v>1</v>
      </c>
      <c r="P49" s="12">
        <v>1</v>
      </c>
      <c r="Q49" s="12">
        <v>2</v>
      </c>
      <c r="R49">
        <f t="shared" si="2"/>
        <v>4</v>
      </c>
      <c r="S49">
        <f t="shared" si="1"/>
        <v>56</v>
      </c>
      <c r="T49" s="8" t="s">
        <v>16</v>
      </c>
      <c r="U49" s="9"/>
      <c r="V49" s="5">
        <v>5</v>
      </c>
      <c r="W49" s="4">
        <f>SUMIF($L$4:$L$54,"&gt;"&amp;0,$O$4:$O$54)*14</f>
        <v>98</v>
      </c>
      <c r="X49" s="4">
        <f>SUMIF($L$4:$L$54,"&gt;"&amp;0,$P$4:$P$54)*14</f>
        <v>42</v>
      </c>
      <c r="Y49" s="4">
        <f>SUMIF($L$4:$L$54,"&gt;"&amp;0,$Q$4:$Q$54)*14</f>
        <v>154</v>
      </c>
      <c r="Z49">
        <f t="shared" si="3"/>
        <v>196</v>
      </c>
    </row>
    <row r="50" spans="1:26" ht="15">
      <c r="A50" s="58" t="s">
        <v>184</v>
      </c>
      <c r="B50">
        <v>39</v>
      </c>
      <c r="C50" s="38" t="s">
        <v>36</v>
      </c>
      <c r="D50" s="45"/>
      <c r="E50" s="42"/>
      <c r="F50" s="8">
        <v>4</v>
      </c>
      <c r="G50" s="8">
        <v>5</v>
      </c>
      <c r="H50" s="19"/>
      <c r="I50" s="19"/>
      <c r="J50" s="19"/>
      <c r="K50" s="19"/>
      <c r="L50" s="19">
        <v>4</v>
      </c>
      <c r="M50" s="19"/>
      <c r="N50" s="8"/>
      <c r="O50" s="8">
        <v>1</v>
      </c>
      <c r="P50" s="8">
        <v>0</v>
      </c>
      <c r="Q50" s="8">
        <v>4</v>
      </c>
      <c r="R50">
        <f t="shared" si="2"/>
        <v>5</v>
      </c>
      <c r="S50">
        <f t="shared" si="1"/>
        <v>70</v>
      </c>
      <c r="T50" s="8" t="s">
        <v>16</v>
      </c>
      <c r="U50" s="9"/>
      <c r="V50" s="26">
        <v>6</v>
      </c>
      <c r="W50" s="4">
        <f>SUMIF($M$4:$M$54,"&gt;"&amp;0,$O$4:$O$54)*14</f>
        <v>98</v>
      </c>
      <c r="X50" s="4">
        <f>SUMIF($M$4:$M$54,"&gt;"&amp;0,$P$4:$P$54)*14</f>
        <v>14</v>
      </c>
      <c r="Y50" s="4">
        <f>SUMIF($M$4:$M$54,"&gt;"&amp;0,$Q$4:$Q$54)*14</f>
        <v>252</v>
      </c>
      <c r="Z50">
        <f t="shared" si="3"/>
        <v>266</v>
      </c>
    </row>
    <row r="51" spans="1:26" ht="15">
      <c r="A51" s="58" t="s">
        <v>185</v>
      </c>
      <c r="B51">
        <v>40</v>
      </c>
      <c r="C51" s="38" t="s">
        <v>37</v>
      </c>
      <c r="D51" s="45"/>
      <c r="E51" s="42"/>
      <c r="F51" s="8">
        <v>4</v>
      </c>
      <c r="G51" s="8">
        <v>5</v>
      </c>
      <c r="H51" s="19"/>
      <c r="I51" s="19"/>
      <c r="J51" s="19"/>
      <c r="K51" s="19"/>
      <c r="L51" s="19"/>
      <c r="M51" s="19">
        <v>4</v>
      </c>
      <c r="N51" s="8"/>
      <c r="O51" s="8">
        <v>1</v>
      </c>
      <c r="P51" s="8">
        <v>0</v>
      </c>
      <c r="Q51" s="8">
        <v>4</v>
      </c>
      <c r="R51">
        <f t="shared" si="2"/>
        <v>5</v>
      </c>
      <c r="S51">
        <f t="shared" si="1"/>
        <v>70</v>
      </c>
      <c r="T51" s="8" t="s">
        <v>16</v>
      </c>
      <c r="U51" s="9"/>
      <c r="V51" s="5">
        <v>7</v>
      </c>
      <c r="W51" s="4">
        <f>SUMIF($N$4:$N$54,"&gt;"&amp;0,$O$4:$O$54)*14</f>
        <v>14</v>
      </c>
      <c r="X51" s="4">
        <f>SUMIF($N$4:$N$54,"&gt;"&amp;0,$P$4:$P$54)*14</f>
        <v>28</v>
      </c>
      <c r="Y51" s="4">
        <f>SUMIF($N$4:$N$54,"&gt;"&amp;0,$Q$4:$Q$54)*14</f>
        <v>70</v>
      </c>
      <c r="Z51">
        <f t="shared" si="3"/>
        <v>98</v>
      </c>
    </row>
    <row r="52" spans="1:26" ht="15">
      <c r="A52" s="57" t="s">
        <v>182</v>
      </c>
      <c r="B52">
        <v>41</v>
      </c>
      <c r="C52" s="38" t="s">
        <v>63</v>
      </c>
      <c r="D52" s="43" t="s">
        <v>127</v>
      </c>
      <c r="E52" s="40" t="s">
        <v>137</v>
      </c>
      <c r="F52" s="8">
        <v>4</v>
      </c>
      <c r="G52" s="8">
        <v>3</v>
      </c>
      <c r="H52" s="19"/>
      <c r="I52" s="19"/>
      <c r="J52" s="19"/>
      <c r="K52" s="19"/>
      <c r="L52" s="19"/>
      <c r="M52" s="19">
        <v>4</v>
      </c>
      <c r="N52" s="8"/>
      <c r="O52" s="8">
        <v>1</v>
      </c>
      <c r="P52" s="8">
        <v>0</v>
      </c>
      <c r="Q52" s="8">
        <v>2</v>
      </c>
      <c r="R52">
        <f t="shared" si="2"/>
        <v>3</v>
      </c>
      <c r="S52">
        <f t="shared" si="1"/>
        <v>42</v>
      </c>
      <c r="T52" s="8" t="s">
        <v>16</v>
      </c>
      <c r="U52" s="9"/>
      <c r="W52" s="4">
        <f>SUM(W45:W51)</f>
        <v>784</v>
      </c>
      <c r="X52" s="4">
        <f>SUM(X45:X51)</f>
        <v>308</v>
      </c>
      <c r="Y52" s="4">
        <f>SUM(Y45:Y51)</f>
        <v>1050</v>
      </c>
      <c r="Z52">
        <f t="shared" si="3"/>
        <v>1358</v>
      </c>
    </row>
    <row r="53" spans="1:26" ht="15">
      <c r="A53" s="57" t="s">
        <v>183</v>
      </c>
      <c r="B53">
        <v>42</v>
      </c>
      <c r="C53" s="38" t="s">
        <v>25</v>
      </c>
      <c r="D53" s="43" t="s">
        <v>128</v>
      </c>
      <c r="E53" s="40" t="s">
        <v>131</v>
      </c>
      <c r="F53" s="8">
        <v>5</v>
      </c>
      <c r="G53" s="8">
        <v>4</v>
      </c>
      <c r="H53" s="19"/>
      <c r="I53" s="19"/>
      <c r="J53" s="19"/>
      <c r="K53" s="19">
        <v>5</v>
      </c>
      <c r="L53" s="19"/>
      <c r="M53" s="19"/>
      <c r="N53" s="8"/>
      <c r="O53" s="8">
        <v>2</v>
      </c>
      <c r="P53" s="8">
        <v>0</v>
      </c>
      <c r="Q53" s="8">
        <v>2</v>
      </c>
      <c r="R53">
        <f t="shared" si="2"/>
        <v>4</v>
      </c>
      <c r="S53">
        <f t="shared" si="1"/>
        <v>56</v>
      </c>
      <c r="T53" s="8" t="s">
        <v>16</v>
      </c>
      <c r="U53" s="9"/>
      <c r="Z53">
        <f>Z52+4*14</f>
        <v>1414</v>
      </c>
    </row>
    <row r="54" spans="1:21" ht="15.75" thickBot="1">
      <c r="A54" s="57" t="s">
        <v>155</v>
      </c>
      <c r="B54">
        <v>43</v>
      </c>
      <c r="C54" s="23" t="s">
        <v>38</v>
      </c>
      <c r="D54" s="41"/>
      <c r="E54" s="41"/>
      <c r="F54" s="10">
        <v>15</v>
      </c>
      <c r="G54" s="10"/>
      <c r="H54" s="21"/>
      <c r="I54" s="21"/>
      <c r="J54" s="21"/>
      <c r="K54" s="21"/>
      <c r="L54" s="21"/>
      <c r="M54" s="21"/>
      <c r="N54" s="10">
        <v>15</v>
      </c>
      <c r="O54" s="10"/>
      <c r="P54" s="10"/>
      <c r="Q54" s="10"/>
      <c r="R54">
        <f t="shared" si="2"/>
        <v>0</v>
      </c>
      <c r="S54">
        <f t="shared" si="1"/>
        <v>0</v>
      </c>
      <c r="T54" s="10" t="s">
        <v>16</v>
      </c>
      <c r="U54" s="11"/>
    </row>
    <row r="55" spans="3:26" ht="15">
      <c r="C55" s="25"/>
      <c r="D55" s="25"/>
      <c r="E55" s="25"/>
      <c r="F55" s="4"/>
      <c r="G55" s="4"/>
      <c r="H55" s="5"/>
      <c r="I55" s="5"/>
      <c r="J55" s="5"/>
      <c r="K55" s="5"/>
      <c r="L55" s="5"/>
      <c r="M55" s="5"/>
      <c r="N55" s="4"/>
      <c r="O55" s="4"/>
      <c r="P55" s="4"/>
      <c r="Q55" s="4"/>
      <c r="T55" s="4"/>
      <c r="Y55" t="s">
        <v>80</v>
      </c>
      <c r="Z55">
        <f>W52+Z52+P81</f>
        <v>2198</v>
      </c>
    </row>
    <row r="56" spans="3:20" ht="15">
      <c r="C56" s="25"/>
      <c r="D56" s="25"/>
      <c r="E56" s="25"/>
      <c r="F56" s="4"/>
      <c r="G56" s="4"/>
      <c r="H56" s="5"/>
      <c r="I56" s="5"/>
      <c r="J56" s="5"/>
      <c r="K56" s="5"/>
      <c r="L56" s="5"/>
      <c r="M56" s="5"/>
      <c r="N56" s="4"/>
      <c r="T56" s="4"/>
    </row>
    <row r="57" ht="14.25" customHeight="1"/>
    <row r="58" spans="1:8" ht="15">
      <c r="A58" s="57" t="s">
        <v>143</v>
      </c>
      <c r="C58" t="s">
        <v>57</v>
      </c>
      <c r="D58" t="s">
        <v>129</v>
      </c>
      <c r="F58" s="4">
        <v>1</v>
      </c>
      <c r="G58">
        <v>1</v>
      </c>
      <c r="H58">
        <v>1</v>
      </c>
    </row>
    <row r="59" spans="1:21" ht="15">
      <c r="A59" s="57" t="s">
        <v>144</v>
      </c>
      <c r="C59" t="s">
        <v>58</v>
      </c>
      <c r="D59" t="s">
        <v>189</v>
      </c>
      <c r="F59" s="4">
        <v>1</v>
      </c>
      <c r="G59">
        <v>1</v>
      </c>
      <c r="I59">
        <v>1</v>
      </c>
      <c r="U59" s="55" t="s">
        <v>57</v>
      </c>
    </row>
    <row r="60" spans="1:21" ht="15">
      <c r="A60" s="57" t="s">
        <v>145</v>
      </c>
      <c r="C60" t="s">
        <v>59</v>
      </c>
      <c r="D60" t="s">
        <v>190</v>
      </c>
      <c r="F60" s="4">
        <v>1</v>
      </c>
      <c r="G60">
        <v>1</v>
      </c>
      <c r="J60">
        <v>1</v>
      </c>
      <c r="U60" s="55" t="s">
        <v>58</v>
      </c>
    </row>
    <row r="61" spans="1:21" ht="15">
      <c r="A61" s="57" t="s">
        <v>146</v>
      </c>
      <c r="C61" t="s">
        <v>60</v>
      </c>
      <c r="D61" t="s">
        <v>191</v>
      </c>
      <c r="F61" s="4">
        <v>1</v>
      </c>
      <c r="G61">
        <v>1</v>
      </c>
      <c r="K61">
        <v>1</v>
      </c>
      <c r="U61" s="55" t="s">
        <v>59</v>
      </c>
    </row>
    <row r="62" spans="1:6" ht="15">
      <c r="A62" s="57" t="s">
        <v>154</v>
      </c>
      <c r="C62" t="s">
        <v>44</v>
      </c>
      <c r="D62" t="s">
        <v>130</v>
      </c>
      <c r="F62" s="4">
        <v>10</v>
      </c>
    </row>
    <row r="63" spans="1:6" ht="15">
      <c r="A63" s="57" t="s">
        <v>155</v>
      </c>
      <c r="C63" t="s">
        <v>38</v>
      </c>
      <c r="F63" s="4">
        <v>15</v>
      </c>
    </row>
    <row r="64" spans="8:16" ht="15">
      <c r="H64" s="5"/>
      <c r="I64" s="5"/>
      <c r="J64" s="5"/>
      <c r="K64" s="5"/>
      <c r="L64" s="5"/>
      <c r="M64" s="5"/>
      <c r="N64" s="5"/>
      <c r="P64" t="s">
        <v>19</v>
      </c>
    </row>
    <row r="65" spans="3:14" ht="15">
      <c r="C65" s="1"/>
      <c r="D65" s="1"/>
      <c r="E65" s="1"/>
      <c r="F65" s="2"/>
      <c r="H65" s="5"/>
      <c r="I65" s="5"/>
      <c r="J65" s="5"/>
      <c r="K65" s="5"/>
      <c r="L65" s="5"/>
      <c r="M65" s="5"/>
      <c r="N65" s="5"/>
    </row>
    <row r="66" spans="3:14" ht="15">
      <c r="C66" s="1" t="s">
        <v>27</v>
      </c>
      <c r="D66" s="1"/>
      <c r="E66" s="1"/>
      <c r="F66" s="2">
        <v>12</v>
      </c>
      <c r="H66" s="5"/>
      <c r="I66" s="5"/>
      <c r="J66" s="5"/>
      <c r="K66" s="5"/>
      <c r="L66" s="5"/>
      <c r="M66" s="5"/>
      <c r="N66" s="5"/>
    </row>
    <row r="67" spans="3:20" ht="15">
      <c r="C67" s="1" t="s">
        <v>26</v>
      </c>
      <c r="D67" s="1"/>
      <c r="E67" s="1"/>
      <c r="F67" s="2">
        <f>F65+F45+F30+F18+F11+F58+F59+F60+F61+F62</f>
        <v>160</v>
      </c>
      <c r="G67">
        <f>G45+G30+G18+G11+G3+G58+G59+G60+G61+G62</f>
        <v>152</v>
      </c>
      <c r="H67" s="5">
        <f aca="true" t="shared" si="4" ref="H67:M67">SUM(H3:H66)</f>
        <v>30</v>
      </c>
      <c r="I67" s="5">
        <f t="shared" si="4"/>
        <v>30</v>
      </c>
      <c r="J67" s="5">
        <f t="shared" si="4"/>
        <v>26</v>
      </c>
      <c r="K67" s="5">
        <f t="shared" si="4"/>
        <v>30</v>
      </c>
      <c r="L67" s="5">
        <f t="shared" si="4"/>
        <v>28</v>
      </c>
      <c r="M67" s="5">
        <f t="shared" si="4"/>
        <v>29</v>
      </c>
      <c r="N67" s="5">
        <f>SUM(N3:N54)</f>
        <v>27</v>
      </c>
      <c r="O67" s="5">
        <f>SUM(O4:O54)</f>
        <v>56</v>
      </c>
      <c r="P67" s="5">
        <f>SUM(P4:P54)</f>
        <v>22</v>
      </c>
      <c r="Q67" s="5">
        <f>SUM(Q4:Q54)</f>
        <v>75</v>
      </c>
      <c r="T67" t="s">
        <v>19</v>
      </c>
    </row>
    <row r="68" spans="3:14" ht="15">
      <c r="C68" s="1" t="s">
        <v>38</v>
      </c>
      <c r="D68" s="1"/>
      <c r="E68" s="1"/>
      <c r="F68" s="2">
        <v>15</v>
      </c>
      <c r="H68" s="5"/>
      <c r="I68" s="5">
        <v>0</v>
      </c>
      <c r="J68" s="5"/>
      <c r="K68" s="5"/>
      <c r="L68" s="5"/>
      <c r="M68" s="5"/>
      <c r="N68" s="5"/>
    </row>
    <row r="69" spans="3:14" ht="15">
      <c r="C69" s="1" t="s">
        <v>68</v>
      </c>
      <c r="D69" s="1"/>
      <c r="E69" s="1"/>
      <c r="F69" s="2">
        <v>210</v>
      </c>
      <c r="H69" s="5"/>
      <c r="I69" s="5" t="s">
        <v>19</v>
      </c>
      <c r="J69" s="5">
        <v>0</v>
      </c>
      <c r="K69" s="5"/>
      <c r="L69" s="5"/>
      <c r="M69" s="5"/>
      <c r="N69" s="5"/>
    </row>
    <row r="70" ht="15">
      <c r="F70" s="2"/>
    </row>
    <row r="71" spans="3:14" ht="15">
      <c r="C71" s="1"/>
      <c r="D71" s="1"/>
      <c r="E71" s="1"/>
      <c r="H71" s="5"/>
      <c r="I71" s="5"/>
      <c r="J71" s="5"/>
      <c r="K71" s="5"/>
      <c r="L71" s="5"/>
      <c r="M71" s="5"/>
      <c r="N71" s="5"/>
    </row>
    <row r="72" ht="15">
      <c r="G72">
        <f>G67*14</f>
        <v>2128</v>
      </c>
    </row>
    <row r="73" spans="3:5" ht="15">
      <c r="C73" s="1" t="s">
        <v>73</v>
      </c>
      <c r="D73" s="1"/>
      <c r="E73" s="1"/>
    </row>
    <row r="74" spans="3:5" ht="15">
      <c r="C74" s="1" t="s">
        <v>69</v>
      </c>
      <c r="D74" s="1"/>
      <c r="E74" s="1"/>
    </row>
    <row r="75" spans="3:5" ht="15">
      <c r="C75" s="1" t="s">
        <v>70</v>
      </c>
      <c r="D75" s="1"/>
      <c r="E75" s="1"/>
    </row>
    <row r="78" spans="7:16" ht="15">
      <c r="G78" t="s">
        <v>71</v>
      </c>
      <c r="H78">
        <f>11*14</f>
        <v>154</v>
      </c>
      <c r="I78">
        <f>11*14</f>
        <v>154</v>
      </c>
      <c r="J78">
        <f>12*14</f>
        <v>168</v>
      </c>
      <c r="K78">
        <f>9*14</f>
        <v>126</v>
      </c>
      <c r="L78">
        <f>8*14</f>
        <v>112</v>
      </c>
      <c r="M78">
        <f>7*14</f>
        <v>98</v>
      </c>
      <c r="N78">
        <v>14</v>
      </c>
      <c r="P78">
        <f>SUM(H78:N78)</f>
        <v>826</v>
      </c>
    </row>
    <row r="79" spans="7:16" ht="15">
      <c r="G79" t="s">
        <v>72</v>
      </c>
      <c r="H79">
        <v>140</v>
      </c>
      <c r="I79">
        <f>16*14</f>
        <v>224</v>
      </c>
      <c r="J79">
        <f>13*14</f>
        <v>182</v>
      </c>
      <c r="K79">
        <f>18*14</f>
        <v>252</v>
      </c>
      <c r="L79">
        <f>14*14</f>
        <v>196</v>
      </c>
      <c r="M79">
        <f>19*14</f>
        <v>266</v>
      </c>
      <c r="N79">
        <f>7*14</f>
        <v>98</v>
      </c>
      <c r="P79">
        <f>SUM(H79:M79)</f>
        <v>1260</v>
      </c>
    </row>
    <row r="80" ht="15">
      <c r="P80">
        <f>P78+P79</f>
        <v>2086</v>
      </c>
    </row>
    <row r="81" spans="7:16" ht="15">
      <c r="G81" t="s">
        <v>74</v>
      </c>
      <c r="P81">
        <v>56</v>
      </c>
    </row>
    <row r="82" spans="7:16" ht="15">
      <c r="G82" t="s">
        <v>75</v>
      </c>
      <c r="P82">
        <f>SUM(P80:P81)</f>
        <v>2142</v>
      </c>
    </row>
  </sheetData>
  <sheetProtection/>
  <printOptions horizontalCentered="1"/>
  <pageMargins left="0.7480314960629921" right="0.7480314960629921" top="0.7480314960629921" bottom="0.7480314960629921" header="0.31496062992125984" footer="0.31496062992125984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oktato</dc:creator>
  <cp:keywords/>
  <dc:description/>
  <cp:lastModifiedBy>TI-BGK-01</cp:lastModifiedBy>
  <cp:lastPrinted>2023-08-06T21:38:36Z</cp:lastPrinted>
  <dcterms:created xsi:type="dcterms:W3CDTF">2019-04-02T16:04:47Z</dcterms:created>
  <dcterms:modified xsi:type="dcterms:W3CDTF">2024-04-09T07:54:12Z</dcterms:modified>
  <cp:category/>
  <cp:version/>
  <cp:contentType/>
  <cp:contentStatus/>
</cp:coreProperties>
</file>